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15" firstSheet="3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Part A2 &amp; A3" sheetId="8" r:id="rId8"/>
  </sheets>
  <definedNames>
    <definedName name="_xlnm.Print_Area" localSheetId="2">'Balance Sheet'!$A$1:$F$60</definedName>
    <definedName name="_xlnm.Print_Area" localSheetId="4">'Cash Flow'!$A$1:$L$75</definedName>
    <definedName name="_xlnm.Print_Area" localSheetId="3">'Change in Equity'!$A$1:$N$51</definedName>
    <definedName name="_xlnm.Print_Area" localSheetId="1">'Income Statement'!$A$1:$K$54</definedName>
    <definedName name="_xlnm.Print_Area" localSheetId="5">'Note A'!$A$7:$M$125</definedName>
    <definedName name="_xlnm.Print_Area" localSheetId="6">'Note B'!$A$7:$M$265</definedName>
    <definedName name="_xlnm.Print_Area" localSheetId="0">'Part A1'!$A$1:$G$30</definedName>
    <definedName name="_xlnm.Print_Area" localSheetId="7">'Part A2 &amp; A3'!$A$4:$N$56</definedName>
    <definedName name="_xlnm.Print_Titles" localSheetId="5">'Note A'!$1:$6</definedName>
    <definedName name="_xlnm.Print_Titles" localSheetId="6">'Note B'!$1:$5</definedName>
  </definedNames>
  <calcPr fullCalcOnLoad="1"/>
</workbook>
</file>

<file path=xl/sharedStrings.xml><?xml version="1.0" encoding="utf-8"?>
<sst xmlns="http://schemas.openxmlformats.org/spreadsheetml/2006/main" count="511" uniqueCount="403">
  <si>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</si>
  <si>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</si>
  <si>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</si>
  <si>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</si>
  <si>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</si>
  <si>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</si>
  <si>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</si>
  <si>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</si>
  <si>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</si>
  <si>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</si>
  <si>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</si>
  <si>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</si>
  <si>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</si>
  <si>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</si>
  <si>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</si>
  <si>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</si>
  <si>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</si>
  <si>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</si>
  <si>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</si>
  <si>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</si>
  <si>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</si>
  <si>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</si>
  <si>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</si>
  <si>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</si>
  <si>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</si>
  <si>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</si>
  <si>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</si>
  <si>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</si>
  <si>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</si>
  <si>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</si>
  <si>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</si>
  <si>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</si>
  <si>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</si>
  <si>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</si>
  <si>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</si>
  <si>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</si>
  <si>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</si>
  <si>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</si>
  <si>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By Order of The Board</t>
  </si>
  <si>
    <t>Khoo Lay Tatt</t>
  </si>
  <si>
    <t>Secretary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</si>
  <si>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</si>
  <si>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</si>
  <si>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</si>
  <si>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</si>
  <si>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</si>
  <si>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</si>
  <si>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</si>
  <si>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</si>
  <si>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</si>
  <si>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</si>
  <si>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</si>
  <si>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</si>
  <si>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</si>
  <si>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</si>
  <si>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</si>
  <si>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</si>
  <si>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Net Tangible Assets Per Share (RM)</t>
  </si>
  <si>
    <t>PROPERTY, PLANT AND EQUIPMENT</t>
  </si>
  <si>
    <t>INVESTMENTS</t>
  </si>
  <si>
    <t xml:space="preserve"> Inventories</t>
  </si>
  <si>
    <t xml:space="preserve"> Tax assets</t>
  </si>
  <si>
    <t>SHAREHOLDERS' EQUITY</t>
  </si>
  <si>
    <t xml:space="preserve"> Tax liabilities</t>
  </si>
  <si>
    <t xml:space="preserve">There were no business combinations, acquisitions or disposals of subsidiaries and long </t>
  </si>
  <si>
    <t>term investments or restructuring of operations.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</si>
  <si>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</si>
  <si>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</si>
  <si>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</si>
  <si>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</si>
  <si>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</si>
  <si>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</si>
  <si>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</si>
  <si>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</si>
  <si>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</si>
  <si>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</si>
  <si>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</si>
  <si>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</si>
  <si>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</si>
  <si>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</si>
  <si>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</si>
  <si>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</si>
  <si>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</si>
  <si>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</si>
  <si>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</si>
  <si>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</si>
  <si>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3 MONTHS ENDED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</si>
  <si>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</si>
  <si>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</si>
  <si>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</si>
  <si>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</si>
  <si>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</si>
  <si>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</si>
  <si>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</si>
  <si>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</si>
  <si>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</si>
  <si>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</si>
  <si>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</si>
  <si>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</si>
  <si>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</si>
  <si>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NET PROFIT/(LOSS) FOR THE PERIOD</t>
  </si>
  <si>
    <t xml:space="preserve">SHARE </t>
  </si>
  <si>
    <t>CAPITAL</t>
  </si>
  <si>
    <t>RM</t>
  </si>
  <si>
    <t>SHARE</t>
  </si>
  <si>
    <t>PREMIUM</t>
  </si>
  <si>
    <t>ACCUMULATED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</si>
  <si>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</si>
  <si>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</si>
  <si>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</si>
  <si>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</si>
  <si>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</si>
  <si>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</si>
  <si>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Interest expense</t>
  </si>
  <si>
    <t>Reduction in allowance for slow moving inventories</t>
  </si>
  <si>
    <t>DISTRIBUTABLE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</si>
  <si>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</si>
  <si>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</si>
  <si>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</si>
  <si>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</si>
  <si>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</si>
  <si>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</si>
  <si>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</si>
  <si>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</si>
  <si>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</si>
  <si>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</si>
  <si>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</si>
  <si>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</si>
  <si>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</si>
  <si>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</si>
  <si>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</si>
  <si>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</si>
  <si>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</si>
  <si>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NET CURRENT ASSET/(LIABILITIES)</t>
  </si>
  <si>
    <t>NON-DISTRIBUTABLE</t>
  </si>
  <si>
    <t>CURRENCY</t>
  </si>
  <si>
    <t>TRANSLATION</t>
  </si>
  <si>
    <t>RESERVE</t>
  </si>
  <si>
    <t>NET MOVEMENT FOR THE PERIOD</t>
  </si>
  <si>
    <t>PROFIT/(LOSS) AFTER TAX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</si>
  <si>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</si>
  <si>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</si>
  <si>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</si>
  <si>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</si>
  <si>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</si>
  <si>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</si>
  <si>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</si>
  <si>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</si>
  <si>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</si>
  <si>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</si>
  <si>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</si>
  <si>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</si>
  <si>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</si>
  <si>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</si>
  <si>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</si>
  <si>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</si>
  <si>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</si>
  <si>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</si>
  <si>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</si>
  <si>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</si>
  <si>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</si>
  <si>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</si>
  <si>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</si>
  <si>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</si>
  <si>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</si>
  <si>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</si>
  <si>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</si>
  <si>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</si>
  <si>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</si>
  <si>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</si>
  <si>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</si>
  <si>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inventories written down to net realizable value</t>
  </si>
  <si>
    <t>Dividend income</t>
  </si>
  <si>
    <t>Operating profit before working capital changes</t>
  </si>
  <si>
    <t>Purchase of property, plant and equipment</t>
  </si>
  <si>
    <t>Dividend received</t>
  </si>
  <si>
    <t>COMPARISON WITH PRECEDING QUARTER'S REPORT</t>
  </si>
  <si>
    <t>Receivables</t>
  </si>
  <si>
    <t xml:space="preserve"> Payables</t>
  </si>
  <si>
    <t>CORPORATE PROPOSAL</t>
  </si>
  <si>
    <t xml:space="preserve">The basic earnings per share of the Group is calculated based on the net profit/(loss) attributable to 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</si>
  <si>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</si>
  <si>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</si>
  <si>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</si>
  <si>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</si>
  <si>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</si>
  <si>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</si>
  <si>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</si>
  <si>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</si>
  <si>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</si>
  <si>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</si>
  <si>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Net tangible assets per share (RM)</t>
  </si>
  <si>
    <t>ADDITIONAL INFORMATION</t>
  </si>
  <si>
    <t>Profit / (Loss) from operations</t>
  </si>
  <si>
    <t>Gross interest income</t>
  </si>
  <si>
    <t>Gross interest expense</t>
  </si>
  <si>
    <t>PART A3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</si>
  <si>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</si>
  <si>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</si>
  <si>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</si>
  <si>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</si>
  <si>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</si>
  <si>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</si>
  <si>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>DEFERRED TAX ASSETS</t>
  </si>
  <si>
    <t xml:space="preserve">Tax asset at 1 July </t>
  </si>
  <si>
    <t xml:space="preserve">The accounting policies, method of computation and basis of consolidation adopted by the Group </t>
  </si>
  <si>
    <t>in the interim financial statements are consistent with those adopted in the annual audited financial</t>
  </si>
  <si>
    <t>QUALIFICATION OF PRECEDING ANNUAL FINANCIAL STATEMENTS</t>
  </si>
  <si>
    <t>Taxation expense for the period:-</t>
  </si>
  <si>
    <t>Malaysian Taxation</t>
  </si>
  <si>
    <t>Penang</t>
  </si>
  <si>
    <t>(MAICSA 7029262)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</si>
  <si>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</si>
  <si>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</si>
  <si>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</si>
  <si>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</si>
  <si>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</si>
  <si>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</si>
  <si>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</si>
  <si>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</si>
  <si>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</si>
  <si>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</si>
  <si>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</si>
  <si>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</si>
  <si>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</si>
  <si>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CUMULATIVE QUARTER</t>
  </si>
  <si>
    <t>TO DATE</t>
  </si>
  <si>
    <t>TO</t>
  </si>
  <si>
    <t>(A) NOTES TO THE INTERIM FINANCIAL REPORT</t>
  </si>
  <si>
    <t>(B) NOTES TO THE INTERIM FINANCIAL REPORT</t>
  </si>
  <si>
    <t>CUMULATIVE PERIOD</t>
  </si>
  <si>
    <t>Note</t>
  </si>
  <si>
    <t>Expenditure on corporate exercise written off against reserve</t>
  </si>
  <si>
    <t>2004</t>
  </si>
  <si>
    <t>BALANCE AT 1 JULY 2003</t>
  </si>
  <si>
    <t xml:space="preserve">Barring any unforeseen circumstances, the Directors are cautiously optimistic that the Group is </t>
  </si>
  <si>
    <t>the previous financial year.</t>
  </si>
  <si>
    <t xml:space="preserve">able to achieve the comparable performance for the current financial year to that achieved during </t>
  </si>
  <si>
    <t>shareholders divided by the adjusted weighted average number of ordinary shares.</t>
  </si>
  <si>
    <t xml:space="preserve">The diluted earnings per share of the Group is calculated based on net profit attributable to </t>
  </si>
  <si>
    <t>as follows :-</t>
  </si>
  <si>
    <t xml:space="preserve">potential shares, namely share options granted under the Company's ESOS scheme and is arrived </t>
  </si>
  <si>
    <t xml:space="preserve">The weighted average number of ordinary shares is adjusted to assume conversion of all dilutive </t>
  </si>
  <si>
    <t>(A) 9</t>
  </si>
  <si>
    <t>1) Proposed rights issue of up to 28,798,560 new ordinary shares of RM 1.00 each in Teo Guan Lee</t>
  </si>
  <si>
    <t xml:space="preserve">Corporation Berhad with up to 14,399,280 free detachable warrants in Teo Guan Lee Corporation </t>
  </si>
  <si>
    <t xml:space="preserve">Berhad at an issue price of RM 1.00 per Right Share payable in full upon application on a </t>
  </si>
  <si>
    <t>renounceable basis of six (6) Rights Share with three (3) free detachable Warrants for every five (5)</t>
  </si>
  <si>
    <t xml:space="preserve">existing ordinary shares of RM 1.00 each in Teo Guan Lee Corporation Berhad held on an </t>
  </si>
  <si>
    <t>entitlement date to be determined later;</t>
  </si>
  <si>
    <t xml:space="preserve">of 300,000 ordinary shares of RM 1.00 each from Teo Guan Lee Holdings Sdn Bhd for a cash </t>
  </si>
  <si>
    <t>consideration of RM 8,130,000;</t>
  </si>
  <si>
    <t>3) Proposed acquisition of the entire issued and paid-up share capital in TGL Packaging Sdn Bhd</t>
  </si>
  <si>
    <t xml:space="preserve">of 5,000,000 ordinary shares of RM 1.00 each from Teo Guan Lee Holdings Sdn Bhd for a cash </t>
  </si>
  <si>
    <t>consideration of RM 10,310,000;</t>
  </si>
  <si>
    <t>4) Proposed private placement of up to 10% of the issued and paid up share capital of Teo Guan Lee</t>
  </si>
  <si>
    <t>Corporation Berhad.</t>
  </si>
  <si>
    <t>(A) 8</t>
  </si>
  <si>
    <t>interim Financial Reporting and paragraph 9.22 of Listing Requirements of the Bursa Malaysia.</t>
  </si>
  <si>
    <t xml:space="preserve">The interim financial statements are unaudited and has been prepared in compliance with MASB 26, </t>
  </si>
  <si>
    <t xml:space="preserve">The interim financial statements should be read in conjunction with the annual audited financial </t>
  </si>
  <si>
    <t>was not qualified.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</si>
  <si>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</si>
  <si>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</si>
  <si>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</si>
  <si>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</si>
  <si>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</si>
  <si>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</si>
  <si>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</si>
  <si>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</si>
  <si>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30/06/2004</t>
  </si>
  <si>
    <t>Additional (Reversal) of impairment loss on investment</t>
  </si>
  <si>
    <t>Property, Plant and equipment written off</t>
  </si>
  <si>
    <t xml:space="preserve">(Profit)/Loss on disposal of property, plant and equipment  </t>
  </si>
  <si>
    <t>Proceeds from disposal of quoted investment</t>
  </si>
  <si>
    <t>Proceeds from issued of new ordinary share under ESOS</t>
  </si>
  <si>
    <t>except for the following:-</t>
  </si>
  <si>
    <t>Not applicable.</t>
  </si>
  <si>
    <t>issued pursuant to the Employees' Share Option Scheme.</t>
  </si>
  <si>
    <t>(B) 17</t>
  </si>
  <si>
    <t>(B) 25</t>
  </si>
  <si>
    <t>(B) 19</t>
  </si>
  <si>
    <t>(B) 21</t>
  </si>
  <si>
    <t>Provision for doubtful debts</t>
  </si>
  <si>
    <t>(AUDITED)</t>
  </si>
  <si>
    <t>(UNAUDITED)</t>
  </si>
  <si>
    <t>BALANCE AT 30 SEPTEMBER 2003</t>
  </si>
  <si>
    <t>BALANCE AT 1 JULY 2004</t>
  </si>
  <si>
    <t>BALANCE AT 30 SEPTEMBER 2004</t>
  </si>
  <si>
    <t>2003/04</t>
  </si>
  <si>
    <t>2004/05</t>
  </si>
  <si>
    <t>statements of the Group for the year ended 30th June 2004.</t>
  </si>
  <si>
    <t xml:space="preserve">statements for the financial year ended 30th June 2004. </t>
  </si>
  <si>
    <t xml:space="preserve">The auditors' report of the most recent annual financial statements for the year ended 30th June 2004 </t>
  </si>
  <si>
    <t>financial statements for the year ended 30th June 2004.</t>
  </si>
  <si>
    <t>30th June 2004 in respect of corporate guarantees given to certain banks for credit facilities granted</t>
  </si>
  <si>
    <t>shareholders divided by weighted average number of ordinary shares in issue as follow:-</t>
  </si>
  <si>
    <t xml:space="preserve">Under/(over) provision in prior year </t>
  </si>
  <si>
    <t>Current year's provision</t>
  </si>
  <si>
    <t>Net refund/(payment) made during the period</t>
  </si>
  <si>
    <t>Written down of inventory to net realizable value</t>
  </si>
  <si>
    <t>EARNINGS PER SHARE (Cont'd)</t>
  </si>
  <si>
    <t>Represented by:</t>
  </si>
  <si>
    <t>Deposit, cash and bank balances</t>
  </si>
  <si>
    <t>Bank overdrafts</t>
  </si>
  <si>
    <t>On 29th March 2004, the Group made the following announcements to Bursa Securities:-</t>
  </si>
  <si>
    <t xml:space="preserve">5) Proposed increase in authorised share capital of the company from RM 25,000,000 comprising </t>
  </si>
  <si>
    <t>25,000,000 ordinary shares of RM 1.00 each in the Group to RM 100,000,000 comprising 100,000,000</t>
  </si>
  <si>
    <t>ordinary shares.</t>
  </si>
  <si>
    <t>relation to the proposed acquisition of TGL Packaging Sdn Bhd.</t>
  </si>
  <si>
    <t>Further to that, the Group announced that the Group proposed to revise the utilization of the proceeds</t>
  </si>
  <si>
    <t>to be raised from the Proposed Rights Issue with warrants on 9th November 2004.</t>
  </si>
  <si>
    <t>BALANCE AT 31 DECEMBER 2004</t>
  </si>
  <si>
    <t>BALANCE AT 31 DECEMBER 2003</t>
  </si>
  <si>
    <t>The lower revenue was mainly contributed by the decreased  in sales of men wear segment as</t>
  </si>
  <si>
    <t>period.</t>
  </si>
  <si>
    <t>the Group has ceased the distribution of the S'fare branded men wear and drop in outright sales</t>
  </si>
  <si>
    <t xml:space="preserve">a cautious approach to the current financial year and continue to implement stringent cost </t>
  </si>
  <si>
    <t>branded girls wear, Garfield branded children wear and Barbie branded girls' foot wear.</t>
  </si>
  <si>
    <t>of wholesale and retail divisions due to keen competitions.</t>
  </si>
  <si>
    <t>controls and strategic measures to maintain its performance.</t>
  </si>
  <si>
    <t>BALANCE AT 31 MARCH 2005</t>
  </si>
  <si>
    <t>BALANCE AT 31 MARCH 2004</t>
  </si>
  <si>
    <t>shares held as treasury shares and resale of treasury shares for the current quarter under review</t>
  </si>
  <si>
    <t>2005</t>
  </si>
  <si>
    <t>Tax (assets) / liabilities as at 31 March</t>
  </si>
  <si>
    <t>2005.</t>
  </si>
  <si>
    <t>Tax (paid )/ refunded</t>
  </si>
  <si>
    <t xml:space="preserve">On 17th December 2004, the Bursa Securities has , via its letter dated 15th  December 2004, stated </t>
  </si>
  <si>
    <t>that it has taken note of the Proposed revision by the Group.</t>
  </si>
  <si>
    <t>On 8th April 2005, the Corporate Exercises have been approved by the shareholders of the Group at</t>
  </si>
  <si>
    <t>the Extraordinary General meeting of the Group held on the same date.</t>
  </si>
  <si>
    <t>2) Proposed acquisition of the entire issued and paid-up share capital in TGL Industries Sdn Bhd (TGLI)</t>
  </si>
  <si>
    <t xml:space="preserve">   (I) RM 349,924 at cost</t>
  </si>
  <si>
    <t xml:space="preserve">   (ii) RM 113,697 at carrying value</t>
  </si>
  <si>
    <t xml:space="preserve">Impairment Loss on quoted investment  </t>
  </si>
  <si>
    <t>Compensation received in the form of quoted investment</t>
  </si>
  <si>
    <t>On 9th July 2004, the Group obtained conditional approval from the Ministry of Trade and Industry in</t>
  </si>
  <si>
    <t xml:space="preserve">On 27th April 2005, the Bursa Securities has approved the extension of six months time to 23rd September </t>
  </si>
  <si>
    <t xml:space="preserve">2005 for the Group to complete the implementation of its corporate exercise, to comply with the </t>
  </si>
  <si>
    <t xml:space="preserve">Minimum Share Capital Requirement pursuant to Paragraph 8.16A of the Listing Requirements of </t>
  </si>
  <si>
    <t>Bursa Securities.</t>
  </si>
  <si>
    <t xml:space="preserve">The Group has introduced four new brands; Tinker Bell branded teenage fashion wear, Power Puff </t>
  </si>
  <si>
    <t>except for the proposed acquisition of TGL Packaging Sdn Bhd.</t>
  </si>
  <si>
    <t xml:space="preserve">On 23rd September 2004, the Securities Commission has approved the above mentioned proposals </t>
  </si>
  <si>
    <r>
      <t>: 30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June 2005</t>
    </r>
  </si>
  <si>
    <t>FOR THE QUARTER ENDED  30 JUNE 2005</t>
  </si>
  <si>
    <t>12 MONTHS ENDED</t>
  </si>
  <si>
    <t>30/06/2005</t>
  </si>
  <si>
    <t>AS AT 30 JUNE 2005</t>
  </si>
  <si>
    <t>BALANCE AT 30 JUNE 2004</t>
  </si>
  <si>
    <t>BALANCE AT 30 JUNE 2005</t>
  </si>
  <si>
    <t>12 MONTHS</t>
  </si>
  <si>
    <t>12 MONTHS ENDED 30 JUNE 2005</t>
  </si>
  <si>
    <t>and of the Group for the quarter ended 30th June 2005.</t>
  </si>
  <si>
    <t>CAPITAL COMMITMENTS</t>
  </si>
  <si>
    <t>The amount of commitments for the purchase of property, plant and equipment not provided for</t>
  </si>
  <si>
    <t>30 June</t>
  </si>
  <si>
    <t>12 months ended</t>
  </si>
  <si>
    <t>There was no profit on sale of investment and/or properties for the quarter ended 30 June 2005.</t>
  </si>
  <si>
    <t xml:space="preserve">(a) There was no profit on sale of quoted securities for the quarter ended 30 June 2005. </t>
  </si>
  <si>
    <t>(b) The investments in quoted shares as at end of the reporting period were :-</t>
  </si>
  <si>
    <t>Bad debts written off</t>
  </si>
  <si>
    <t>Deposit written off</t>
  </si>
  <si>
    <t>Interest income</t>
  </si>
  <si>
    <t>Waiver of interest expense</t>
  </si>
  <si>
    <t>Inventory written off</t>
  </si>
  <si>
    <t>Payment of corporate exercise expenses</t>
  </si>
  <si>
    <t>a) The additional 218,000 new ordinary shares of RM 1.00 each at an issue price of RM 1.00 per share</t>
  </si>
  <si>
    <t xml:space="preserve">Group revenue for the fourth quarter ended 30th June 2005 was RM 12.63 million as </t>
  </si>
  <si>
    <t xml:space="preserve">compared to RM 12.25 million recorded in the same quarter of 2004, an increase of 3.1% or </t>
  </si>
  <si>
    <t>Group revenue for the twelve months ended 30th June 2005 was RM 73.45 million, a decrease</t>
  </si>
  <si>
    <t>of  RM 1.36 million or 1.8% as compared to RM 74.81 million registered in the same period of 2004.</t>
  </si>
  <si>
    <t>Profit before taxation for the twelve months ended 30th June 2005 of RM 4.27 million was</t>
  </si>
  <si>
    <t>RM 0.18 million lower than the RM4.45 million recorded in the preceding year's corresponding</t>
  </si>
  <si>
    <t>The Group turnover for the fourth quarter ended 30th June 2005 was RM 12.63 million, down</t>
  </si>
  <si>
    <t>6.7% or RM 0.91 million from RM 13.54 million achieved in the third quarter ended 31st March</t>
  </si>
  <si>
    <t xml:space="preserve">For the fourth quarter ended 30th June 2005, the Group loss before taxation was RM 1.80 million </t>
  </si>
  <si>
    <t>RM 0.38 million. The Group recorded a higher loss before taxation of RM 1.80  million for the</t>
  </si>
  <si>
    <t>The lower revenue recorded in the fourth quarter was mainly due to most of the major festivals,</t>
  </si>
  <si>
    <t>, sales seasons and long school holidays were in the second and third quarters.</t>
  </si>
  <si>
    <t>The effective tax rate for the Quarter ended 30 June 2005 is 28.3%.</t>
  </si>
  <si>
    <t xml:space="preserve">   (iii) RM 116,866 at market value as at 30 June 2005</t>
  </si>
  <si>
    <t xml:space="preserve">On 18th August 2005, Teo Guan Lee properties (KL) Sdn Bhd entered into sales and purchase </t>
  </si>
  <si>
    <t>hardware and software packages, at a total cost of RM 360,000.</t>
  </si>
  <si>
    <t>On 8th July 2005, The Group entered into the sales contract to upgrade the Group's computer</t>
  </si>
  <si>
    <t>corresponding quarter of 2004.  The higher provision for doubtful debts  in the current quarter</t>
  </si>
  <si>
    <t>contributed to the higher operating expenses and therefore higher loss before taxation.</t>
  </si>
  <si>
    <t xml:space="preserve"> on the above investment in quoted shares</t>
  </si>
  <si>
    <t xml:space="preserve">There was an impairment loss of RM 178,479 recognised in the third quarter ended 31st March 2005 </t>
  </si>
  <si>
    <t xml:space="preserve">down RM 0.86 million when compared with the lost before tax of RM 0.94 million recorded in the </t>
  </si>
  <si>
    <t>in the financial statements as at 30 June 2005 is as follows:</t>
  </si>
  <si>
    <t>29 August 2005</t>
  </si>
  <si>
    <t>with the resolution of the directors on 29th August 2005.</t>
  </si>
  <si>
    <t>No dividend is declared for the quarter ended 30th June 2005.</t>
  </si>
  <si>
    <t>fourth quarter ended 30th June, 2005 as compared to RM 1.62 million registered in the</t>
  </si>
  <si>
    <t>preceding quarter ended 31st March 2005.</t>
  </si>
  <si>
    <t xml:space="preserve">agreement to acquire 2 units of freehold 3 storey shop offices at bandar Sungai Long, at a total </t>
  </si>
  <si>
    <t xml:space="preserve">In view of current less than favourable market sentiment, the Group is unlikely to exercise its  corporate </t>
  </si>
  <si>
    <r>
      <t>: 30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June 2005</t>
    </r>
  </si>
  <si>
    <r>
      <t>: 4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Quarter</t>
    </r>
  </si>
  <si>
    <t>price of RM 1,877,760.The acquisition will be financed by internally generated funds.</t>
  </si>
  <si>
    <t xml:space="preserve">proposal in due time. The Group intends to seek an extension of time from the relevant authorities.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</si>
</sst>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0.00_);\(0.00\)"/>
    <numFmt numFmtId="180" formatCode="_(* #,##0.000_);_(* \(#,##0.000\);_(* &quot;-&quot;?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3" fillId="0" borderId="3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3" fillId="0" borderId="4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40" fontId="3" fillId="0" borderId="2" xfId="15" applyNumberFormat="1" applyFont="1" applyFill="1" applyBorder="1" applyAlignment="1">
      <alignment horizontal="center"/>
    </xf>
    <xf numFmtId="38" fontId="3" fillId="0" borderId="0" xfId="15" applyNumberFormat="1" applyFont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0" applyNumberFormat="1" applyFont="1" applyFill="1" applyAlignment="1" quotePrefix="1">
      <alignment horizontal="center"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/>
    </xf>
    <xf numFmtId="38" fontId="5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38" fontId="3" fillId="0" borderId="0" xfId="15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0" xfId="15" applyNumberFormat="1" applyFont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3" fontId="4" fillId="0" borderId="0" xfId="15" applyFont="1" applyFill="1" applyAlignment="1">
      <alignment/>
    </xf>
    <xf numFmtId="43" fontId="8" fillId="0" borderId="0" xfId="15" applyFont="1" applyFill="1" applyBorder="1" applyAlignment="1">
      <alignment horizontal="center"/>
    </xf>
    <xf numFmtId="38" fontId="3" fillId="0" borderId="1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38" fontId="3" fillId="0" borderId="6" xfId="15" applyNumberFormat="1" applyFont="1" applyFill="1" applyBorder="1" applyAlignment="1">
      <alignment horizontal="center"/>
    </xf>
    <xf numFmtId="38" fontId="3" fillId="0" borderId="7" xfId="15" applyNumberFormat="1" applyFont="1" applyFill="1" applyBorder="1" applyAlignment="1">
      <alignment horizontal="center"/>
    </xf>
    <xf numFmtId="43" fontId="4" fillId="0" borderId="0" xfId="15" applyFont="1" applyFill="1" applyAlignment="1">
      <alignment horizontal="center"/>
    </xf>
    <xf numFmtId="38" fontId="3" fillId="0" borderId="8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0" fontId="4" fillId="0" borderId="2" xfId="15" applyNumberFormat="1" applyFont="1" applyFill="1" applyBorder="1" applyAlignment="1">
      <alignment horizontal="center"/>
    </xf>
    <xf numFmtId="38" fontId="4" fillId="0" borderId="6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9" fontId="4" fillId="0" borderId="0" xfId="21" applyFont="1" applyFill="1" applyAlignment="1">
      <alignment/>
    </xf>
    <xf numFmtId="38" fontId="4" fillId="0" borderId="9" xfId="0" applyNumberFormat="1" applyFont="1" applyFill="1" applyBorder="1" applyAlignment="1">
      <alignment horizontal="center"/>
    </xf>
    <xf numFmtId="38" fontId="4" fillId="0" borderId="9" xfId="15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/>
    </xf>
    <xf numFmtId="40" fontId="7" fillId="0" borderId="0" xfId="15" applyNumberFormat="1" applyFont="1" applyFill="1" applyBorder="1" applyAlignment="1">
      <alignment horizontal="center"/>
    </xf>
    <xf numFmtId="40" fontId="6" fillId="0" borderId="2" xfId="15" applyNumberFormat="1" applyFont="1" applyFill="1" applyBorder="1" applyAlignment="1">
      <alignment horizontal="center"/>
    </xf>
    <xf numFmtId="38" fontId="4" fillId="0" borderId="3" xfId="0" applyNumberFormat="1" applyFont="1" applyFill="1" applyBorder="1" applyAlignment="1">
      <alignment horizontal="center"/>
    </xf>
    <xf numFmtId="171" fontId="4" fillId="0" borderId="0" xfId="15" applyNumberFormat="1" applyFont="1" applyFill="1" applyBorder="1" applyAlignment="1">
      <alignment/>
    </xf>
    <xf numFmtId="171" fontId="4" fillId="0" borderId="0" xfId="15" applyNumberFormat="1" applyFont="1" applyFill="1" applyAlignment="1">
      <alignment horizontal="center"/>
    </xf>
    <xf numFmtId="43" fontId="4" fillId="0" borderId="2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171" fontId="4" fillId="0" borderId="0" xfId="15" applyNumberFormat="1" applyFont="1" applyFill="1" applyBorder="1" applyAlignment="1">
      <alignment horizontal="right"/>
    </xf>
    <xf numFmtId="171" fontId="4" fillId="0" borderId="0" xfId="15" applyNumberFormat="1" applyFont="1" applyFill="1" applyAlignment="1">
      <alignment/>
    </xf>
    <xf numFmtId="171" fontId="4" fillId="0" borderId="0" xfId="15" applyNumberFormat="1" applyFont="1" applyFill="1" applyBorder="1" applyAlignment="1">
      <alignment horizontal="center"/>
    </xf>
    <xf numFmtId="171" fontId="4" fillId="0" borderId="9" xfId="15" applyNumberFormat="1" applyFont="1" applyFill="1" applyBorder="1" applyAlignment="1">
      <alignment horizontal="center"/>
    </xf>
    <xf numFmtId="43" fontId="4" fillId="0" borderId="2" xfId="15" applyFont="1" applyFill="1" applyBorder="1" applyAlignment="1">
      <alignment horizontal="center"/>
    </xf>
    <xf numFmtId="38" fontId="3" fillId="0" borderId="9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/>
    </xf>
    <xf numFmtId="40" fontId="3" fillId="0" borderId="2" xfId="0" applyNumberFormat="1" applyFont="1" applyFill="1" applyBorder="1" applyAlignment="1">
      <alignment horizontal="center"/>
    </xf>
    <xf numFmtId="38" fontId="4" fillId="0" borderId="8" xfId="0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center"/>
    </xf>
    <xf numFmtId="40" fontId="7" fillId="0" borderId="2" xfId="15" applyNumberFormat="1" applyFont="1" applyFill="1" applyBorder="1" applyAlignment="1">
      <alignment horizontal="center"/>
    </xf>
    <xf numFmtId="40" fontId="4" fillId="0" borderId="2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/>
    </xf>
    <xf numFmtId="10" fontId="3" fillId="0" borderId="0" xfId="21" applyNumberFormat="1" applyFont="1" applyFill="1" applyBorder="1" applyAlignment="1">
      <alignment/>
    </xf>
    <xf numFmtId="178" fontId="4" fillId="0" borderId="0" xfId="21" applyNumberFormat="1" applyFont="1" applyFill="1" applyAlignment="1">
      <alignment/>
    </xf>
    <xf numFmtId="178" fontId="4" fillId="0" borderId="0" xfId="21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5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4" fillId="0" borderId="16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9">
      <selection activeCell="E18" sqref="E18"/>
    </sheetView>
  </sheetViews>
  <sheetFormatPr defaultColWidth="9.140625" defaultRowHeight="12.75"/>
  <cols>
    <col min="1" max="1" width="9.28125" style="57" customWidth="1"/>
    <col min="2" max="2" width="28.57421875" style="57" customWidth="1"/>
    <col min="3" max="6" width="9.140625" style="57" customWidth="1"/>
    <col min="7" max="7" width="11.7109375" style="57" customWidth="1"/>
    <col min="8" max="16384" width="9.140625" style="57" customWidth="1"/>
  </cols>
  <sheetData>
    <row r="1" spans="1:8" ht="12">
      <c r="A1" s="104" t="s">
        <v>202</v>
      </c>
      <c r="B1" s="105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197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53</v>
      </c>
      <c r="B6" s="3"/>
      <c r="C6" s="3" t="s">
        <v>54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44</v>
      </c>
      <c r="B8" s="3"/>
      <c r="C8" s="4" t="s">
        <v>52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43</v>
      </c>
      <c r="B10" s="3"/>
      <c r="C10" s="4" t="s">
        <v>51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42</v>
      </c>
      <c r="B12" s="3"/>
      <c r="C12" s="4" t="s">
        <v>50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41</v>
      </c>
      <c r="B14" s="3"/>
      <c r="C14" s="3" t="s">
        <v>49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45</v>
      </c>
      <c r="B16" s="3"/>
      <c r="C16" s="3" t="s">
        <v>48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198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3.5">
      <c r="A22" s="2" t="s">
        <v>199</v>
      </c>
      <c r="B22" s="3"/>
      <c r="C22" s="4" t="s">
        <v>399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3.5">
      <c r="A24" s="2" t="s">
        <v>47</v>
      </c>
      <c r="B24" s="3"/>
      <c r="C24" s="4" t="s">
        <v>400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3.5">
      <c r="A26" s="2" t="s">
        <v>46</v>
      </c>
      <c r="B26" s="3"/>
      <c r="C26" s="3" t="s">
        <v>345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200</v>
      </c>
      <c r="B28" s="3"/>
      <c r="C28" s="3" t="s">
        <v>201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1" width="2.7109375" style="2" customWidth="1"/>
    <col min="12" max="16384" width="9.140625" style="2" customWidth="1"/>
  </cols>
  <sheetData>
    <row r="1" spans="1:2" ht="12">
      <c r="A1" s="6" t="s">
        <v>7</v>
      </c>
      <c r="B1" s="7"/>
    </row>
    <row r="2" spans="1:2" ht="12">
      <c r="A2" s="5"/>
      <c r="B2" s="7"/>
    </row>
    <row r="4" spans="1:2" ht="12">
      <c r="A4" s="8" t="s">
        <v>85</v>
      </c>
      <c r="B4" s="9"/>
    </row>
    <row r="5" spans="1:2" ht="12">
      <c r="A5" s="8" t="s">
        <v>346</v>
      </c>
      <c r="B5" s="9"/>
    </row>
    <row r="6" ht="12.75" thickBot="1"/>
    <row r="7" spans="3:9" ht="12">
      <c r="C7" s="109" t="s">
        <v>224</v>
      </c>
      <c r="D7" s="110"/>
      <c r="E7" s="111"/>
      <c r="G7" s="109" t="s">
        <v>230</v>
      </c>
      <c r="H7" s="110"/>
      <c r="I7" s="111"/>
    </row>
    <row r="8" spans="3:9" ht="12.75" thickBot="1">
      <c r="C8" s="106" t="s">
        <v>86</v>
      </c>
      <c r="D8" s="107"/>
      <c r="E8" s="108"/>
      <c r="F8" s="7"/>
      <c r="G8" s="106" t="s">
        <v>347</v>
      </c>
      <c r="H8" s="107"/>
      <c r="I8" s="108"/>
    </row>
    <row r="9" ht="12">
      <c r="I9" s="1"/>
    </row>
    <row r="10" spans="3:9" ht="12">
      <c r="C10" s="7" t="s">
        <v>0</v>
      </c>
      <c r="D10" s="1"/>
      <c r="E10" s="1" t="s">
        <v>169</v>
      </c>
      <c r="G10" s="7" t="s">
        <v>0</v>
      </c>
      <c r="H10" s="1"/>
      <c r="I10" s="1" t="s">
        <v>169</v>
      </c>
    </row>
    <row r="11" spans="3:9" ht="12">
      <c r="C11" s="7" t="s">
        <v>1</v>
      </c>
      <c r="D11" s="1"/>
      <c r="E11" s="1" t="s">
        <v>1</v>
      </c>
      <c r="G11" s="7" t="s">
        <v>1</v>
      </c>
      <c r="H11" s="1"/>
      <c r="I11" s="1" t="s">
        <v>1</v>
      </c>
    </row>
    <row r="12" spans="3:9" ht="12">
      <c r="C12" s="7" t="s">
        <v>2</v>
      </c>
      <c r="D12" s="1"/>
      <c r="E12" s="1" t="s">
        <v>3</v>
      </c>
      <c r="G12" s="7" t="s">
        <v>4</v>
      </c>
      <c r="H12" s="1"/>
      <c r="I12" s="1" t="s">
        <v>3</v>
      </c>
    </row>
    <row r="13" spans="3:9" ht="12">
      <c r="C13" s="7"/>
      <c r="D13" s="1"/>
      <c r="E13" s="1" t="s">
        <v>2</v>
      </c>
      <c r="G13" s="7"/>
      <c r="H13" s="1"/>
      <c r="I13" s="1" t="s">
        <v>6</v>
      </c>
    </row>
    <row r="14" spans="3:9" ht="12.75" customHeight="1">
      <c r="C14" s="7" t="s">
        <v>348</v>
      </c>
      <c r="D14" s="1"/>
      <c r="E14" s="1" t="s">
        <v>270</v>
      </c>
      <c r="G14" s="7" t="str">
        <f>C14</f>
        <v>30/06/2005</v>
      </c>
      <c r="H14" s="1"/>
      <c r="I14" s="1" t="str">
        <f>E14</f>
        <v>30/06/2004</v>
      </c>
    </row>
    <row r="15" spans="3:9" ht="12">
      <c r="C15" s="7"/>
      <c r="D15" s="1"/>
      <c r="G15" s="7" t="s">
        <v>285</v>
      </c>
      <c r="H15" s="1"/>
      <c r="I15" s="1" t="s">
        <v>284</v>
      </c>
    </row>
    <row r="16" spans="2:9" ht="12">
      <c r="B16" s="1" t="s">
        <v>231</v>
      </c>
      <c r="C16" s="7" t="s">
        <v>5</v>
      </c>
      <c r="D16" s="1"/>
      <c r="E16" s="1" t="s">
        <v>5</v>
      </c>
      <c r="G16" s="7" t="s">
        <v>5</v>
      </c>
      <c r="H16" s="1"/>
      <c r="I16" s="1" t="s">
        <v>5</v>
      </c>
    </row>
    <row r="17" spans="3:7" ht="12">
      <c r="C17" s="7"/>
      <c r="G17" s="5"/>
    </row>
    <row r="18" spans="1:12" ht="12.75" thickBot="1">
      <c r="A18" s="2" t="s">
        <v>88</v>
      </c>
      <c r="B18" s="1" t="s">
        <v>257</v>
      </c>
      <c r="C18" s="70">
        <v>12626</v>
      </c>
      <c r="D18" s="10"/>
      <c r="E18" s="95">
        <f>12431-178</f>
        <v>12253</v>
      </c>
      <c r="F18" s="11"/>
      <c r="G18" s="70">
        <v>73453</v>
      </c>
      <c r="H18" s="10"/>
      <c r="I18" s="95">
        <f>74993-178</f>
        <v>74815</v>
      </c>
      <c r="L18" s="10"/>
    </row>
    <row r="19" spans="3:12" ht="12.75" thickTop="1">
      <c r="C19" s="12"/>
      <c r="D19" s="10"/>
      <c r="E19" s="11"/>
      <c r="F19" s="11"/>
      <c r="G19" s="12"/>
      <c r="H19" s="10"/>
      <c r="I19" s="11"/>
      <c r="L19" s="10"/>
    </row>
    <row r="20" spans="1:12" ht="12">
      <c r="A20" s="2" t="s">
        <v>89</v>
      </c>
      <c r="C20" s="12">
        <f>3216-100</f>
        <v>3116</v>
      </c>
      <c r="D20" s="10"/>
      <c r="E20" s="11">
        <f>2387-700</f>
        <v>1687</v>
      </c>
      <c r="F20" s="11"/>
      <c r="G20" s="12">
        <f>27037-100</f>
        <v>26937</v>
      </c>
      <c r="H20" s="10"/>
      <c r="I20" s="11">
        <f>26961-700</f>
        <v>26261</v>
      </c>
      <c r="L20" s="10"/>
    </row>
    <row r="21" spans="1:12" ht="12">
      <c r="A21" s="2" t="s">
        <v>55</v>
      </c>
      <c r="C21" s="13">
        <f>C20/C18</f>
        <v>0.24679233328053224</v>
      </c>
      <c r="D21" s="14"/>
      <c r="E21" s="15">
        <f>E20/E18</f>
        <v>0.13768056802415735</v>
      </c>
      <c r="F21" s="15"/>
      <c r="G21" s="13">
        <f>G20/G18</f>
        <v>0.36672429989244826</v>
      </c>
      <c r="I21" s="15">
        <f>I20/I18</f>
        <v>0.3510124974938181</v>
      </c>
      <c r="L21" s="10"/>
    </row>
    <row r="22" spans="3:12" ht="12">
      <c r="C22" s="13"/>
      <c r="D22" s="14"/>
      <c r="E22" s="15"/>
      <c r="F22" s="15"/>
      <c r="G22" s="13"/>
      <c r="I22" s="15"/>
      <c r="L22" s="10"/>
    </row>
    <row r="23" spans="1:12" ht="12">
      <c r="A23" s="2" t="s">
        <v>90</v>
      </c>
      <c r="C23" s="71">
        <v>-19</v>
      </c>
      <c r="E23" s="1">
        <f>587+189</f>
        <v>776</v>
      </c>
      <c r="G23" s="71">
        <v>706</v>
      </c>
      <c r="I23" s="1">
        <f>780+189</f>
        <v>969</v>
      </c>
      <c r="L23" s="10"/>
    </row>
    <row r="24" spans="3:12" ht="12">
      <c r="C24" s="12"/>
      <c r="D24" s="10"/>
      <c r="E24" s="11"/>
      <c r="F24" s="11"/>
      <c r="G24" s="12"/>
      <c r="H24" s="10"/>
      <c r="I24" s="11"/>
      <c r="L24" s="10"/>
    </row>
    <row r="25" spans="1:12" ht="12">
      <c r="A25" s="2" t="s">
        <v>91</v>
      </c>
      <c r="C25" s="16">
        <f>-4319+100</f>
        <v>-4219</v>
      </c>
      <c r="D25" s="10"/>
      <c r="E25" s="96">
        <f>-4267+832</f>
        <v>-3435</v>
      </c>
      <c r="F25" s="11"/>
      <c r="G25" s="16">
        <f>-20490+100</f>
        <v>-20390</v>
      </c>
      <c r="H25" s="10"/>
      <c r="I25" s="96">
        <f>-20036+832</f>
        <v>-19204</v>
      </c>
      <c r="L25" s="10"/>
    </row>
    <row r="26" spans="3:12" ht="12">
      <c r="C26" s="12"/>
      <c r="D26" s="10"/>
      <c r="E26" s="11"/>
      <c r="F26" s="11"/>
      <c r="G26" s="12"/>
      <c r="H26" s="10"/>
      <c r="I26" s="11"/>
      <c r="L26" s="10"/>
    </row>
    <row r="27" spans="1:12" ht="12">
      <c r="A27" s="2" t="s">
        <v>92</v>
      </c>
      <c r="C27" s="12">
        <f>C20+C23+C25</f>
        <v>-1122</v>
      </c>
      <c r="D27" s="10"/>
      <c r="E27" s="11">
        <f>E20+E23+E25</f>
        <v>-972</v>
      </c>
      <c r="F27" s="11"/>
      <c r="G27" s="12">
        <f>G20+G23+G25</f>
        <v>7253</v>
      </c>
      <c r="H27" s="10"/>
      <c r="I27" s="11">
        <f>I20+I23+I25</f>
        <v>8026</v>
      </c>
      <c r="L27" s="10"/>
    </row>
    <row r="28" spans="3:12" ht="12">
      <c r="C28" s="12"/>
      <c r="D28" s="10"/>
      <c r="E28" s="11"/>
      <c r="F28" s="11"/>
      <c r="G28" s="12"/>
      <c r="H28" s="10"/>
      <c r="I28" s="11"/>
      <c r="L28" s="10"/>
    </row>
    <row r="29" spans="1:12" ht="12">
      <c r="A29" s="2" t="s">
        <v>93</v>
      </c>
      <c r="C29" s="16">
        <v>-673</v>
      </c>
      <c r="D29" s="10"/>
      <c r="E29" s="96">
        <f>-285-360</f>
        <v>-645</v>
      </c>
      <c r="F29" s="11"/>
      <c r="G29" s="16">
        <v>-2983</v>
      </c>
      <c r="H29" s="10"/>
      <c r="I29" s="96">
        <f>-3215-360</f>
        <v>-3575</v>
      </c>
      <c r="L29" s="10"/>
    </row>
    <row r="30" spans="3:12" ht="12">
      <c r="C30" s="12"/>
      <c r="D30" s="10"/>
      <c r="E30" s="11"/>
      <c r="F30" s="11"/>
      <c r="G30" s="12"/>
      <c r="H30" s="10"/>
      <c r="I30" s="11"/>
      <c r="L30" s="10"/>
    </row>
    <row r="31" spans="1:12" ht="12">
      <c r="A31" s="2" t="s">
        <v>140</v>
      </c>
      <c r="C31" s="12">
        <f>C27+C29</f>
        <v>-1795</v>
      </c>
      <c r="D31" s="10"/>
      <c r="E31" s="11">
        <f>E27+E29</f>
        <v>-1617</v>
      </c>
      <c r="F31" s="11"/>
      <c r="G31" s="12">
        <f>G27+G29</f>
        <v>4270</v>
      </c>
      <c r="H31" s="10"/>
      <c r="I31" s="11">
        <f>I27+I29</f>
        <v>4451</v>
      </c>
      <c r="L31" s="10"/>
    </row>
    <row r="32" spans="3:12" ht="12">
      <c r="C32" s="12"/>
      <c r="D32" s="10"/>
      <c r="E32" s="11"/>
      <c r="F32" s="11"/>
      <c r="G32" s="13"/>
      <c r="H32" s="10"/>
      <c r="I32" s="11"/>
      <c r="L32" s="10"/>
    </row>
    <row r="33" spans="1:12" ht="12">
      <c r="A33" s="2" t="s">
        <v>94</v>
      </c>
      <c r="B33" s="1" t="s">
        <v>279</v>
      </c>
      <c r="C33" s="16">
        <v>142</v>
      </c>
      <c r="D33" s="10"/>
      <c r="E33" s="96">
        <f>30-120</f>
        <v>-90</v>
      </c>
      <c r="F33" s="11"/>
      <c r="G33" s="16">
        <v>-1208</v>
      </c>
      <c r="H33" s="10"/>
      <c r="I33" s="96">
        <f>-1350-120</f>
        <v>-1470</v>
      </c>
      <c r="L33" s="10"/>
    </row>
    <row r="34" spans="3:12" ht="12">
      <c r="C34" s="12"/>
      <c r="D34" s="10"/>
      <c r="E34" s="11"/>
      <c r="F34" s="11"/>
      <c r="G34" s="13"/>
      <c r="H34" s="10"/>
      <c r="I34" s="13"/>
      <c r="L34" s="10"/>
    </row>
    <row r="35" spans="1:12" ht="12">
      <c r="A35" s="2" t="s">
        <v>139</v>
      </c>
      <c r="C35" s="12">
        <f>C31+C33</f>
        <v>-1653</v>
      </c>
      <c r="D35" s="10"/>
      <c r="E35" s="11">
        <f>E31+E33</f>
        <v>-1707</v>
      </c>
      <c r="F35" s="11"/>
      <c r="G35" s="12">
        <f>G31+G33</f>
        <v>3062</v>
      </c>
      <c r="H35" s="10"/>
      <c r="I35" s="11">
        <f>I31+I33</f>
        <v>2981</v>
      </c>
      <c r="L35" s="10"/>
    </row>
    <row r="36" spans="3:12" ht="12">
      <c r="C36" s="12"/>
      <c r="D36" s="10"/>
      <c r="E36" s="11"/>
      <c r="F36" s="11"/>
      <c r="G36" s="12"/>
      <c r="H36" s="10"/>
      <c r="I36" s="11"/>
      <c r="L36" s="10"/>
    </row>
    <row r="37" spans="1:12" ht="12">
      <c r="A37" s="2" t="s">
        <v>25</v>
      </c>
      <c r="C37" s="16">
        <v>-4</v>
      </c>
      <c r="D37" s="10"/>
      <c r="E37" s="96">
        <f>-4+5</f>
        <v>1</v>
      </c>
      <c r="F37" s="11"/>
      <c r="G37" s="16">
        <v>-51</v>
      </c>
      <c r="H37" s="10"/>
      <c r="I37" s="96">
        <f>-36+5</f>
        <v>-31</v>
      </c>
      <c r="L37" s="10"/>
    </row>
    <row r="38" spans="3:12" ht="12">
      <c r="C38" s="12"/>
      <c r="D38" s="10"/>
      <c r="E38" s="11"/>
      <c r="F38" s="11"/>
      <c r="G38" s="12"/>
      <c r="H38" s="10"/>
      <c r="I38" s="11"/>
      <c r="L38" s="10"/>
    </row>
    <row r="39" spans="1:12" ht="12.75" thickBot="1">
      <c r="A39" s="2" t="s">
        <v>100</v>
      </c>
      <c r="C39" s="17">
        <f>C35+C37</f>
        <v>-1657</v>
      </c>
      <c r="D39" s="10"/>
      <c r="E39" s="97">
        <f>E35+E37</f>
        <v>-1706</v>
      </c>
      <c r="F39" s="11"/>
      <c r="G39" s="17">
        <f>G35+G37</f>
        <v>3011</v>
      </c>
      <c r="H39" s="10"/>
      <c r="I39" s="97">
        <f>I35+I37</f>
        <v>2950</v>
      </c>
      <c r="L39" s="10"/>
    </row>
    <row r="40" spans="3:9" ht="12">
      <c r="C40" s="12"/>
      <c r="D40" s="10"/>
      <c r="E40" s="11"/>
      <c r="F40" s="11"/>
      <c r="G40" s="12"/>
      <c r="H40" s="10"/>
      <c r="I40" s="11"/>
    </row>
    <row r="41" spans="1:9" ht="12">
      <c r="A41" s="2" t="s">
        <v>95</v>
      </c>
      <c r="C41" s="12"/>
      <c r="D41" s="10"/>
      <c r="E41" s="11"/>
      <c r="F41" s="11"/>
      <c r="G41" s="12"/>
      <c r="H41" s="10"/>
      <c r="I41" s="11"/>
    </row>
    <row r="42" spans="1:11" ht="12">
      <c r="A42" s="18" t="s">
        <v>96</v>
      </c>
      <c r="B42" s="1" t="s">
        <v>280</v>
      </c>
      <c r="C42" s="78">
        <v>-8.06</v>
      </c>
      <c r="D42" s="79"/>
      <c r="E42" s="80">
        <v>-8.49</v>
      </c>
      <c r="F42" s="80"/>
      <c r="G42" s="58">
        <v>14.64</v>
      </c>
      <c r="H42" s="93"/>
      <c r="I42" s="60">
        <v>14.69</v>
      </c>
      <c r="K42" s="1"/>
    </row>
    <row r="43" spans="1:11" ht="12.75" thickBot="1">
      <c r="A43" s="18" t="s">
        <v>97</v>
      </c>
      <c r="B43" s="1" t="s">
        <v>280</v>
      </c>
      <c r="C43" s="81">
        <v>-8</v>
      </c>
      <c r="D43" s="79"/>
      <c r="E43" s="98">
        <v>-8.36</v>
      </c>
      <c r="F43" s="80"/>
      <c r="G43" s="94">
        <v>14.53</v>
      </c>
      <c r="H43" s="93"/>
      <c r="I43" s="99">
        <v>14.46</v>
      </c>
      <c r="K43" s="1"/>
    </row>
    <row r="44" spans="3:9" ht="12">
      <c r="C44" s="11"/>
      <c r="D44" s="10"/>
      <c r="E44" s="11"/>
      <c r="F44" s="11"/>
      <c r="G44" s="10"/>
      <c r="H44" s="10"/>
      <c r="I44" s="10"/>
    </row>
    <row r="45" spans="3:9" ht="12">
      <c r="C45" s="11"/>
      <c r="D45" s="10"/>
      <c r="E45" s="11"/>
      <c r="F45" s="11"/>
      <c r="G45" s="10"/>
      <c r="H45" s="10"/>
      <c r="I45" s="10"/>
    </row>
    <row r="46" spans="3:9" ht="12">
      <c r="C46" s="19"/>
      <c r="D46" s="10"/>
      <c r="E46" s="11"/>
      <c r="F46" s="11"/>
      <c r="G46" s="30"/>
      <c r="H46" s="10"/>
      <c r="I46" s="10"/>
    </row>
    <row r="47" spans="3:9" ht="12">
      <c r="C47" s="19"/>
      <c r="D47" s="10"/>
      <c r="E47" s="11"/>
      <c r="F47" s="11"/>
      <c r="G47" s="30"/>
      <c r="H47" s="10"/>
      <c r="I47" s="10"/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1"/>
      <c r="D50" s="10"/>
      <c r="E50" s="11"/>
      <c r="F50" s="11"/>
      <c r="G50" s="10"/>
      <c r="H50" s="10"/>
      <c r="I50" s="10"/>
    </row>
    <row r="51" spans="3:9" ht="12">
      <c r="C51" s="11"/>
      <c r="D51" s="10"/>
      <c r="E51" s="11"/>
      <c r="F51" s="11"/>
      <c r="G51" s="10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1:9" ht="12">
      <c r="A54" s="112" t="s">
        <v>84</v>
      </c>
      <c r="B54" s="112"/>
      <c r="C54" s="112"/>
      <c r="D54" s="112"/>
      <c r="E54" s="112"/>
      <c r="F54" s="112"/>
      <c r="G54" s="112"/>
      <c r="H54" s="112"/>
      <c r="I54" s="112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3:9" ht="12">
      <c r="C58" s="11"/>
      <c r="D58" s="10"/>
      <c r="E58" s="11"/>
      <c r="F58" s="11"/>
      <c r="G58" s="10"/>
      <c r="H58" s="10"/>
      <c r="I58" s="10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</sheetData>
  <mergeCells count="5">
    <mergeCell ref="G8:I8"/>
    <mergeCell ref="C8:E8"/>
    <mergeCell ref="G7:I7"/>
    <mergeCell ref="A54:I54"/>
    <mergeCell ref="C7:E7"/>
  </mergeCells>
  <printOptions horizontalCentered="1"/>
  <pageMargins left="0.5" right="0.5" top="1" bottom="1" header="0.5" footer="0.5"/>
  <pageSetup fitToHeight="1" fitToWidth="1"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3" customWidth="1"/>
    <col min="4" max="4" width="5.8515625" style="10" customWidth="1"/>
    <col min="5" max="5" width="13.8515625" style="23" customWidth="1"/>
    <col min="6" max="6" width="7.57421875" style="10" customWidth="1"/>
    <col min="7" max="7" width="9.140625" style="10" customWidth="1"/>
    <col min="8" max="8" width="5.140625" style="10" customWidth="1"/>
    <col min="9" max="16384" width="9.140625" style="10" customWidth="1"/>
  </cols>
  <sheetData>
    <row r="1" spans="1:4" ht="12">
      <c r="A1" s="6" t="s">
        <v>7</v>
      </c>
      <c r="B1" s="20"/>
      <c r="C1" s="21"/>
      <c r="D1" s="22"/>
    </row>
    <row r="3" spans="1:2" ht="12">
      <c r="A3" s="6" t="s">
        <v>98</v>
      </c>
      <c r="B3" s="20"/>
    </row>
    <row r="4" spans="1:2" ht="12">
      <c r="A4" s="6" t="s">
        <v>349</v>
      </c>
      <c r="B4" s="20"/>
    </row>
    <row r="5" spans="1:2" ht="12">
      <c r="A5" s="6"/>
      <c r="B5" s="20"/>
    </row>
    <row r="6" spans="3:5" ht="12">
      <c r="C6" s="24" t="s">
        <v>8</v>
      </c>
      <c r="D6" s="11"/>
      <c r="E6" s="24" t="s">
        <v>8</v>
      </c>
    </row>
    <row r="7" spans="3:5" ht="12">
      <c r="C7" s="24" t="s">
        <v>9</v>
      </c>
      <c r="D7" s="11"/>
      <c r="E7" s="24" t="s">
        <v>169</v>
      </c>
    </row>
    <row r="8" spans="3:5" ht="12">
      <c r="C8" s="24" t="s">
        <v>10</v>
      </c>
      <c r="D8" s="11"/>
      <c r="E8" s="24" t="s">
        <v>11</v>
      </c>
    </row>
    <row r="9" spans="3:5" ht="12">
      <c r="C9" s="24" t="s">
        <v>6</v>
      </c>
      <c r="D9" s="11"/>
      <c r="E9" s="24" t="s">
        <v>12</v>
      </c>
    </row>
    <row r="10" spans="3:5" ht="12">
      <c r="C10" s="24" t="str">
        <f>'Income Statement'!G14</f>
        <v>30/06/2005</v>
      </c>
      <c r="D10" s="11"/>
      <c r="E10" s="24" t="s">
        <v>270</v>
      </c>
    </row>
    <row r="11" spans="3:5" ht="12">
      <c r="C11" s="24" t="s">
        <v>83</v>
      </c>
      <c r="D11" s="11"/>
      <c r="E11" s="24" t="s">
        <v>13</v>
      </c>
    </row>
    <row r="12" spans="2:5" ht="12">
      <c r="B12" s="12" t="s">
        <v>87</v>
      </c>
      <c r="C12" s="24" t="s">
        <v>5</v>
      </c>
      <c r="D12" s="11"/>
      <c r="E12" s="24" t="s">
        <v>5</v>
      </c>
    </row>
    <row r="14" spans="1:5" ht="12">
      <c r="A14" s="10" t="s">
        <v>58</v>
      </c>
      <c r="B14" s="11" t="s">
        <v>243</v>
      </c>
      <c r="C14" s="24">
        <v>20631</v>
      </c>
      <c r="E14" s="23">
        <v>21237</v>
      </c>
    </row>
    <row r="15" ht="12">
      <c r="C15" s="24"/>
    </row>
    <row r="16" spans="1:5" ht="12">
      <c r="A16" s="10" t="s">
        <v>59</v>
      </c>
      <c r="B16" s="11" t="s">
        <v>281</v>
      </c>
      <c r="C16" s="24">
        <v>114</v>
      </c>
      <c r="E16" s="23">
        <v>42</v>
      </c>
    </row>
    <row r="17" ht="12">
      <c r="C17" s="24"/>
    </row>
    <row r="18" spans="1:5" ht="12">
      <c r="A18" s="10" t="s">
        <v>14</v>
      </c>
      <c r="C18" s="24">
        <v>334</v>
      </c>
      <c r="E18" s="23">
        <v>501</v>
      </c>
    </row>
    <row r="19" ht="12">
      <c r="C19" s="24"/>
    </row>
    <row r="20" spans="1:5" ht="12">
      <c r="A20" s="10" t="s">
        <v>203</v>
      </c>
      <c r="C20" s="24">
        <v>178</v>
      </c>
      <c r="E20" s="23">
        <v>1300</v>
      </c>
    </row>
    <row r="21" ht="12">
      <c r="C21" s="24"/>
    </row>
    <row r="22" spans="3:5" ht="12">
      <c r="C22" s="25">
        <f>SUM(C14:C20)</f>
        <v>21257</v>
      </c>
      <c r="E22" s="26">
        <f>SUM(E14:E20)</f>
        <v>23080</v>
      </c>
    </row>
    <row r="23" ht="12">
      <c r="C23" s="24"/>
    </row>
    <row r="24" spans="1:3" ht="12">
      <c r="A24" s="10" t="s">
        <v>15</v>
      </c>
      <c r="C24" s="24"/>
    </row>
    <row r="25" spans="1:5" ht="12">
      <c r="A25" s="10" t="s">
        <v>60</v>
      </c>
      <c r="C25" s="24">
        <v>28133</v>
      </c>
      <c r="E25" s="23">
        <v>27590</v>
      </c>
    </row>
    <row r="26" spans="1:5" ht="12">
      <c r="A26" s="10" t="s">
        <v>177</v>
      </c>
      <c r="C26" s="24">
        <f>24848-523</f>
        <v>24325</v>
      </c>
      <c r="E26" s="23">
        <v>29049</v>
      </c>
    </row>
    <row r="27" spans="1:5" ht="12">
      <c r="A27" s="10" t="s">
        <v>61</v>
      </c>
      <c r="C27" s="24">
        <v>267</v>
      </c>
      <c r="E27" s="23">
        <v>261</v>
      </c>
    </row>
    <row r="28" spans="1:5" ht="12">
      <c r="A28" s="10" t="s">
        <v>16</v>
      </c>
      <c r="C28" s="24">
        <f>1532+523</f>
        <v>2055</v>
      </c>
      <c r="E28" s="23">
        <v>1731</v>
      </c>
    </row>
    <row r="29" spans="3:5" ht="12">
      <c r="C29" s="25">
        <f>SUM(C25:C28)</f>
        <v>54780</v>
      </c>
      <c r="E29" s="26">
        <f>SUM(E25:E28)</f>
        <v>58631</v>
      </c>
    </row>
    <row r="30" spans="1:3" ht="12">
      <c r="A30" s="10" t="s">
        <v>17</v>
      </c>
      <c r="C30" s="24"/>
    </row>
    <row r="31" spans="1:5" ht="12">
      <c r="A31" s="10" t="s">
        <v>178</v>
      </c>
      <c r="C31" s="24">
        <v>6961</v>
      </c>
      <c r="E31" s="23">
        <v>11229</v>
      </c>
    </row>
    <row r="32" spans="1:5" ht="12">
      <c r="A32" s="10" t="s">
        <v>63</v>
      </c>
      <c r="C32" s="24">
        <v>102</v>
      </c>
      <c r="E32" s="23">
        <v>0</v>
      </c>
    </row>
    <row r="33" spans="1:5" ht="12">
      <c r="A33" s="10" t="s">
        <v>18</v>
      </c>
      <c r="B33" s="11" t="s">
        <v>282</v>
      </c>
      <c r="C33" s="24">
        <v>42132</v>
      </c>
      <c r="E33" s="23">
        <v>42360</v>
      </c>
    </row>
    <row r="34" spans="3:5" ht="12">
      <c r="C34" s="25">
        <f>SUM(C31:C33)</f>
        <v>49195</v>
      </c>
      <c r="E34" s="26">
        <f>SUM(E31:E33)</f>
        <v>53589</v>
      </c>
    </row>
    <row r="35" ht="12">
      <c r="C35" s="24"/>
    </row>
    <row r="36" spans="1:5" ht="12">
      <c r="A36" s="10" t="s">
        <v>133</v>
      </c>
      <c r="C36" s="25">
        <f>C29-C34</f>
        <v>5585</v>
      </c>
      <c r="E36" s="26">
        <f>E29-E34</f>
        <v>5042</v>
      </c>
    </row>
    <row r="37" ht="12">
      <c r="C37" s="24"/>
    </row>
    <row r="38" spans="3:5" ht="12.75" thickBot="1">
      <c r="C38" s="27">
        <f>C22+C36</f>
        <v>26842</v>
      </c>
      <c r="E38" s="28">
        <f>E22+E36</f>
        <v>28122</v>
      </c>
    </row>
    <row r="39" spans="1:3" ht="12">
      <c r="A39" s="10" t="s">
        <v>19</v>
      </c>
      <c r="C39" s="24"/>
    </row>
    <row r="40" ht="12">
      <c r="C40" s="24"/>
    </row>
    <row r="41" spans="1:5" ht="12">
      <c r="A41" s="10" t="s">
        <v>20</v>
      </c>
      <c r="C41" s="24">
        <v>20753</v>
      </c>
      <c r="E41" s="23">
        <v>20466</v>
      </c>
    </row>
    <row r="42" ht="12">
      <c r="C42" s="24"/>
    </row>
    <row r="43" spans="1:3" ht="12">
      <c r="A43" s="10" t="s">
        <v>21</v>
      </c>
      <c r="C43" s="24"/>
    </row>
    <row r="44" spans="1:5" ht="12">
      <c r="A44" s="10" t="s">
        <v>22</v>
      </c>
      <c r="C44" s="24">
        <v>1222</v>
      </c>
      <c r="E44" s="23">
        <v>1222</v>
      </c>
    </row>
    <row r="45" spans="1:5" ht="12">
      <c r="A45" s="10" t="s">
        <v>23</v>
      </c>
      <c r="C45" s="24">
        <v>20</v>
      </c>
      <c r="E45" s="23">
        <v>20</v>
      </c>
    </row>
    <row r="46" spans="1:5" ht="12">
      <c r="A46" s="10" t="s">
        <v>24</v>
      </c>
      <c r="C46" s="63">
        <f>E46+'Income Statement'!G39</f>
        <v>-4075</v>
      </c>
      <c r="E46" s="29">
        <v>-7086</v>
      </c>
    </row>
    <row r="47" spans="1:5" ht="12">
      <c r="A47" s="10" t="s">
        <v>62</v>
      </c>
      <c r="C47" s="24">
        <f>SUM(C41:C46)</f>
        <v>17920</v>
      </c>
      <c r="E47" s="23">
        <f>SUM(E41:E46)</f>
        <v>14622</v>
      </c>
    </row>
    <row r="48" ht="12">
      <c r="C48" s="24"/>
    </row>
    <row r="49" spans="1:5" ht="12">
      <c r="A49" s="10" t="s">
        <v>25</v>
      </c>
      <c r="C49" s="24">
        <f>E49-'Income Statement'!G37</f>
        <v>940</v>
      </c>
      <c r="E49" s="23">
        <v>889</v>
      </c>
    </row>
    <row r="50" spans="1:5" ht="12">
      <c r="A50" s="10" t="s">
        <v>26</v>
      </c>
      <c r="B50" s="11" t="s">
        <v>282</v>
      </c>
      <c r="C50" s="24">
        <v>7884</v>
      </c>
      <c r="E50" s="23">
        <v>12513</v>
      </c>
    </row>
    <row r="51" spans="1:5" ht="12">
      <c r="A51" s="10" t="s">
        <v>27</v>
      </c>
      <c r="C51" s="24">
        <v>98</v>
      </c>
      <c r="E51" s="23">
        <v>98</v>
      </c>
    </row>
    <row r="52" spans="3:9" ht="12.75" thickBot="1">
      <c r="C52" s="27">
        <f>SUM(C47:C51)</f>
        <v>26842</v>
      </c>
      <c r="E52" s="28">
        <f>SUM(E47:E51)</f>
        <v>28122</v>
      </c>
      <c r="G52" s="30">
        <f>C38-C52</f>
        <v>0</v>
      </c>
      <c r="H52" s="30"/>
      <c r="I52" s="30">
        <f>E38-E52</f>
        <v>0</v>
      </c>
    </row>
    <row r="53" ht="12">
      <c r="C53" s="24"/>
    </row>
    <row r="54" spans="1:5" ht="12.75" thickBot="1">
      <c r="A54" s="10" t="s">
        <v>57</v>
      </c>
      <c r="C54" s="31">
        <v>0.85</v>
      </c>
      <c r="D54" s="30" t="s">
        <v>55</v>
      </c>
      <c r="E54" s="72">
        <v>0.7</v>
      </c>
    </row>
    <row r="55" spans="3:5" ht="12">
      <c r="C55" s="21"/>
      <c r="E55" s="21"/>
    </row>
    <row r="56" spans="3:5" ht="12">
      <c r="C56" s="62"/>
      <c r="E56" s="21"/>
    </row>
    <row r="59" spans="1:5" ht="12">
      <c r="A59" s="113" t="s">
        <v>84</v>
      </c>
      <c r="B59" s="113"/>
      <c r="C59" s="113"/>
      <c r="D59" s="113"/>
      <c r="E59" s="113"/>
    </row>
    <row r="64" ht="12">
      <c r="A64" s="11"/>
    </row>
    <row r="65" ht="12">
      <c r="A65" s="11"/>
    </row>
    <row r="66" ht="12">
      <c r="A66" s="11"/>
    </row>
    <row r="67" ht="12">
      <c r="A67" s="11"/>
    </row>
    <row r="68" ht="12">
      <c r="A68" s="11"/>
    </row>
    <row r="69" ht="12">
      <c r="A69" s="11"/>
    </row>
    <row r="70" ht="12">
      <c r="A70" s="11"/>
    </row>
    <row r="71" ht="12">
      <c r="A71" s="11"/>
    </row>
  </sheetData>
  <mergeCells count="1">
    <mergeCell ref="A59:E59"/>
  </mergeCells>
  <printOptions horizontalCentered="1"/>
  <pageMargins left="0.5" right="0.5" top="1" bottom="1" header="0.5" footer="0.5"/>
  <pageSetup fitToHeight="1" fitToWidth="1" horizontalDpi="180" verticalDpi="18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75" zoomScaleNormal="75" workbookViewId="0" topLeftCell="A31">
      <selection activeCell="N54" sqref="N54"/>
    </sheetView>
  </sheetViews>
  <sheetFormatPr defaultColWidth="9.140625" defaultRowHeight="12.75"/>
  <cols>
    <col min="1" max="3" width="9.140625" style="35" customWidth="1"/>
    <col min="4" max="4" width="4.140625" style="35" customWidth="1"/>
    <col min="5" max="5" width="2.7109375" style="35" customWidth="1"/>
    <col min="6" max="6" width="8.8515625" style="47" customWidth="1"/>
    <col min="7" max="7" width="1.7109375" style="33" customWidth="1"/>
    <col min="8" max="8" width="8.140625" style="47" customWidth="1"/>
    <col min="9" max="9" width="1.7109375" style="33" customWidth="1"/>
    <col min="10" max="10" width="6.8515625" style="47" customWidth="1"/>
    <col min="11" max="11" width="2.140625" style="33" customWidth="1"/>
    <col min="12" max="12" width="15.00390625" style="47" customWidth="1"/>
    <col min="13" max="13" width="1.7109375" style="33" customWidth="1"/>
    <col min="14" max="14" width="9.140625" style="47" customWidth="1"/>
    <col min="15" max="16384" width="9.140625" style="35" customWidth="1"/>
  </cols>
  <sheetData>
    <row r="1" ht="12">
      <c r="A1" s="42" t="str">
        <f>'Balance Sheet'!A1</f>
        <v>TEO GUAN LEE CORPORATION BHD ( COMPANY NUMBER 283710-A)</v>
      </c>
    </row>
    <row r="3" ht="12">
      <c r="A3" s="42" t="s">
        <v>99</v>
      </c>
    </row>
    <row r="4" ht="12">
      <c r="A4" s="42" t="str">
        <f>'Income Statement'!A5</f>
        <v>FOR THE QUARTER ENDED  30 JUNE 2005</v>
      </c>
    </row>
    <row r="7" spans="6:12" ht="12">
      <c r="F7" s="115" t="s">
        <v>134</v>
      </c>
      <c r="G7" s="116"/>
      <c r="H7" s="116"/>
      <c r="I7" s="116"/>
      <c r="J7" s="117"/>
      <c r="L7" s="64" t="s">
        <v>115</v>
      </c>
    </row>
    <row r="8" spans="6:12" ht="12">
      <c r="F8" s="23"/>
      <c r="G8" s="46"/>
      <c r="H8" s="23"/>
      <c r="I8" s="46"/>
      <c r="J8" s="23"/>
      <c r="L8" s="23"/>
    </row>
    <row r="9" spans="10:13" ht="12">
      <c r="J9" s="47" t="s">
        <v>135</v>
      </c>
      <c r="K9" s="46"/>
      <c r="M9" s="46"/>
    </row>
    <row r="10" spans="6:13" ht="12">
      <c r="F10" s="47" t="s">
        <v>101</v>
      </c>
      <c r="G10" s="46"/>
      <c r="H10" s="47" t="s">
        <v>104</v>
      </c>
      <c r="I10" s="47"/>
      <c r="J10" s="47" t="s">
        <v>136</v>
      </c>
      <c r="K10" s="46"/>
      <c r="L10" s="47" t="s">
        <v>106</v>
      </c>
      <c r="M10" s="46"/>
    </row>
    <row r="11" spans="6:14" ht="12">
      <c r="F11" s="47" t="s">
        <v>102</v>
      </c>
      <c r="G11" s="46"/>
      <c r="H11" s="47" t="s">
        <v>105</v>
      </c>
      <c r="I11" s="47"/>
      <c r="J11" s="47" t="s">
        <v>137</v>
      </c>
      <c r="K11" s="46"/>
      <c r="L11" s="47" t="s">
        <v>107</v>
      </c>
      <c r="M11" s="46"/>
      <c r="N11" s="47" t="s">
        <v>108</v>
      </c>
    </row>
    <row r="12" spans="6:14" ht="12">
      <c r="F12" s="47" t="s">
        <v>5</v>
      </c>
      <c r="G12" s="46"/>
      <c r="H12" s="47" t="s">
        <v>5</v>
      </c>
      <c r="I12" s="46"/>
      <c r="J12" s="47" t="s">
        <v>5</v>
      </c>
      <c r="K12" s="46"/>
      <c r="L12" s="47" t="s">
        <v>5</v>
      </c>
      <c r="M12" s="46"/>
      <c r="N12" s="47" t="s">
        <v>5</v>
      </c>
    </row>
    <row r="13" spans="7:13" ht="12">
      <c r="G13" s="46"/>
      <c r="I13" s="46"/>
      <c r="K13" s="46"/>
      <c r="M13" s="46"/>
    </row>
    <row r="14" spans="1:14" ht="12">
      <c r="A14" s="35" t="s">
        <v>234</v>
      </c>
      <c r="F14" s="47">
        <v>19999</v>
      </c>
      <c r="G14" s="46"/>
      <c r="H14" s="47">
        <v>1222</v>
      </c>
      <c r="I14" s="46"/>
      <c r="J14" s="47">
        <v>30.7</v>
      </c>
      <c r="K14" s="46"/>
      <c r="L14" s="47">
        <v>-10036</v>
      </c>
      <c r="M14" s="46"/>
      <c r="N14" s="47">
        <f>SUM(F14:L14)</f>
        <v>11215.7</v>
      </c>
    </row>
    <row r="15" spans="7:13" ht="12">
      <c r="G15" s="46"/>
      <c r="I15" s="46"/>
      <c r="K15" s="46"/>
      <c r="M15" s="46"/>
    </row>
    <row r="16" spans="1:14" ht="12">
      <c r="A16" s="35" t="s">
        <v>138</v>
      </c>
      <c r="F16" s="69">
        <v>0</v>
      </c>
      <c r="G16" s="46"/>
      <c r="H16" s="69">
        <v>0</v>
      </c>
      <c r="I16" s="46"/>
      <c r="J16" s="69">
        <v>0</v>
      </c>
      <c r="K16" s="46"/>
      <c r="L16" s="47">
        <v>1025.5</v>
      </c>
      <c r="M16" s="46"/>
      <c r="N16" s="47">
        <f>SUM(F16:L16)</f>
        <v>1025.5</v>
      </c>
    </row>
    <row r="17" spans="7:13" ht="12">
      <c r="G17" s="46"/>
      <c r="I17" s="46"/>
      <c r="K17" s="46"/>
      <c r="M17" s="46"/>
    </row>
    <row r="18" spans="1:14" ht="12">
      <c r="A18" s="35" t="s">
        <v>286</v>
      </c>
      <c r="F18" s="23">
        <f>SUM(F14:F17)</f>
        <v>19999</v>
      </c>
      <c r="G18" s="46"/>
      <c r="H18" s="23">
        <f>SUM(H14:H17)</f>
        <v>1222</v>
      </c>
      <c r="I18" s="46"/>
      <c r="J18" s="23">
        <f>SUM(J14:J17)</f>
        <v>30.7</v>
      </c>
      <c r="K18" s="46"/>
      <c r="L18" s="23">
        <v>-9010</v>
      </c>
      <c r="M18" s="46"/>
      <c r="N18" s="23">
        <v>12242</v>
      </c>
    </row>
    <row r="19" spans="7:13" ht="12">
      <c r="G19" s="46"/>
      <c r="I19" s="46"/>
      <c r="K19" s="46"/>
      <c r="M19" s="46"/>
    </row>
    <row r="20" spans="1:14" ht="12">
      <c r="A20" s="35" t="s">
        <v>138</v>
      </c>
      <c r="F20" s="47">
        <v>0</v>
      </c>
      <c r="G20" s="46"/>
      <c r="H20" s="47">
        <v>0</v>
      </c>
      <c r="I20" s="46"/>
      <c r="J20" s="47">
        <v>0</v>
      </c>
      <c r="K20" s="46"/>
      <c r="L20" s="47">
        <v>5103</v>
      </c>
      <c r="M20" s="46"/>
      <c r="N20" s="47">
        <f>SUM(F20:L20)</f>
        <v>5103</v>
      </c>
    </row>
    <row r="21" spans="7:13" ht="12">
      <c r="G21" s="46"/>
      <c r="I21" s="46"/>
      <c r="K21" s="46"/>
      <c r="M21" s="46"/>
    </row>
    <row r="22" spans="1:14" ht="12">
      <c r="A22" s="35" t="s">
        <v>313</v>
      </c>
      <c r="F22" s="23">
        <f>F18+F20</f>
        <v>19999</v>
      </c>
      <c r="G22" s="46"/>
      <c r="H22" s="23">
        <f>H18+H20</f>
        <v>1222</v>
      </c>
      <c r="I22" s="46"/>
      <c r="J22" s="23">
        <f>J18+J20</f>
        <v>30.7</v>
      </c>
      <c r="K22" s="46"/>
      <c r="L22" s="23">
        <f>L18+L20</f>
        <v>-3907</v>
      </c>
      <c r="M22" s="46"/>
      <c r="N22" s="23">
        <f>SUM(F22:L22)</f>
        <v>17344.7</v>
      </c>
    </row>
    <row r="23" spans="6:14" ht="12">
      <c r="F23" s="23"/>
      <c r="G23" s="46"/>
      <c r="H23" s="23"/>
      <c r="I23" s="46"/>
      <c r="J23" s="23"/>
      <c r="K23" s="46"/>
      <c r="L23" s="23"/>
      <c r="M23" s="46"/>
      <c r="N23" s="23"/>
    </row>
    <row r="24" spans="1:14" ht="12">
      <c r="A24" s="35" t="s">
        <v>138</v>
      </c>
      <c r="F24" s="23">
        <v>0</v>
      </c>
      <c r="G24" s="46"/>
      <c r="H24" s="23">
        <v>-42</v>
      </c>
      <c r="I24" s="46"/>
      <c r="J24" s="23">
        <v>0</v>
      </c>
      <c r="K24" s="46"/>
      <c r="L24" s="23">
        <v>-1473</v>
      </c>
      <c r="M24" s="46"/>
      <c r="N24" s="23">
        <f>SUM(F24:L24)</f>
        <v>-1515</v>
      </c>
    </row>
    <row r="25" spans="6:14" ht="12">
      <c r="F25" s="23"/>
      <c r="G25" s="46"/>
      <c r="H25" s="23"/>
      <c r="I25" s="46"/>
      <c r="J25" s="23"/>
      <c r="K25" s="46"/>
      <c r="L25" s="23"/>
      <c r="M25" s="46"/>
      <c r="N25" s="23"/>
    </row>
    <row r="26" spans="1:14" ht="12">
      <c r="A26" s="35" t="s">
        <v>322</v>
      </c>
      <c r="F26" s="23">
        <v>19999</v>
      </c>
      <c r="G26" s="46"/>
      <c r="H26" s="23">
        <v>1180</v>
      </c>
      <c r="I26" s="46"/>
      <c r="J26" s="23">
        <v>30.7</v>
      </c>
      <c r="K26" s="46"/>
      <c r="L26" s="23">
        <v>-5380</v>
      </c>
      <c r="M26" s="46"/>
      <c r="N26" s="23">
        <v>15829.7</v>
      </c>
    </row>
    <row r="27" spans="6:14" ht="12">
      <c r="F27" s="23"/>
      <c r="G27" s="46"/>
      <c r="H27" s="23"/>
      <c r="I27" s="46"/>
      <c r="J27" s="23"/>
      <c r="K27" s="46"/>
      <c r="L27" s="23"/>
      <c r="M27" s="46"/>
      <c r="N27" s="23"/>
    </row>
    <row r="28" spans="1:14" ht="12">
      <c r="A28" s="35" t="s">
        <v>138</v>
      </c>
      <c r="F28" s="23">
        <v>467</v>
      </c>
      <c r="G28" s="46"/>
      <c r="H28" s="23">
        <v>42</v>
      </c>
      <c r="I28" s="46"/>
      <c r="J28" s="23">
        <v>-11</v>
      </c>
      <c r="K28" s="46"/>
      <c r="L28" s="23">
        <v>-1706</v>
      </c>
      <c r="M28" s="46"/>
      <c r="N28" s="23">
        <f>SUM(F28:L28)</f>
        <v>-1208</v>
      </c>
    </row>
    <row r="29" spans="6:14" ht="12">
      <c r="F29" s="23"/>
      <c r="G29" s="46"/>
      <c r="H29" s="23"/>
      <c r="I29" s="46"/>
      <c r="J29" s="23"/>
      <c r="K29" s="46"/>
      <c r="L29" s="23"/>
      <c r="M29" s="46"/>
      <c r="N29" s="23"/>
    </row>
    <row r="30" spans="1:14" ht="12.75" thickBot="1">
      <c r="A30" s="35" t="s">
        <v>350</v>
      </c>
      <c r="F30" s="28">
        <f>F26+F28</f>
        <v>20466</v>
      </c>
      <c r="G30" s="46"/>
      <c r="H30" s="28">
        <f>H26+H28</f>
        <v>1222</v>
      </c>
      <c r="I30" s="46"/>
      <c r="J30" s="28">
        <f>J26+J28</f>
        <v>19.7</v>
      </c>
      <c r="K30" s="46"/>
      <c r="L30" s="28">
        <f>L26+L28</f>
        <v>-7086</v>
      </c>
      <c r="M30" s="46"/>
      <c r="N30" s="28">
        <f>N26+N28</f>
        <v>14621.7</v>
      </c>
    </row>
    <row r="31" spans="6:14" ht="12">
      <c r="F31" s="23"/>
      <c r="G31" s="46"/>
      <c r="H31" s="23"/>
      <c r="I31" s="46"/>
      <c r="J31" s="23"/>
      <c r="K31" s="46"/>
      <c r="L31" s="23"/>
      <c r="M31" s="46"/>
      <c r="N31" s="23"/>
    </row>
    <row r="32" spans="1:14" ht="12">
      <c r="A32" s="35" t="s">
        <v>287</v>
      </c>
      <c r="F32" s="23">
        <v>20466</v>
      </c>
      <c r="G32" s="46"/>
      <c r="H32" s="23">
        <f>H18</f>
        <v>1222</v>
      </c>
      <c r="I32" s="23"/>
      <c r="J32" s="23">
        <v>20</v>
      </c>
      <c r="K32" s="23"/>
      <c r="L32" s="23">
        <v>-7086</v>
      </c>
      <c r="M32" s="23"/>
      <c r="N32" s="47">
        <f>SUM(F32:L32)</f>
        <v>14622</v>
      </c>
    </row>
    <row r="33" spans="7:13" ht="12">
      <c r="G33" s="46"/>
      <c r="I33" s="46"/>
      <c r="K33" s="46"/>
      <c r="M33" s="46"/>
    </row>
    <row r="34" spans="1:14" ht="12">
      <c r="A34" s="35" t="s">
        <v>138</v>
      </c>
      <c r="F34" s="47">
        <v>28</v>
      </c>
      <c r="G34" s="46"/>
      <c r="H34" s="69">
        <v>0</v>
      </c>
      <c r="I34" s="46"/>
      <c r="J34" s="69">
        <v>0</v>
      </c>
      <c r="K34" s="46"/>
      <c r="L34" s="47">
        <v>1192</v>
      </c>
      <c r="M34" s="46"/>
      <c r="N34" s="47">
        <f>SUM(F34:L34)</f>
        <v>1220</v>
      </c>
    </row>
    <row r="35" spans="7:13" ht="12">
      <c r="G35" s="46"/>
      <c r="I35" s="46"/>
      <c r="K35" s="46"/>
      <c r="M35" s="46"/>
    </row>
    <row r="36" spans="1:14" ht="12">
      <c r="A36" s="35" t="s">
        <v>288</v>
      </c>
      <c r="F36" s="23">
        <f>SUM(F32:F35)</f>
        <v>20494</v>
      </c>
      <c r="G36" s="46"/>
      <c r="H36" s="23">
        <f>SUM(H32:H35)</f>
        <v>1222</v>
      </c>
      <c r="I36" s="46"/>
      <c r="J36" s="23">
        <f>SUM(J32:J35)</f>
        <v>20</v>
      </c>
      <c r="K36" s="46"/>
      <c r="L36" s="23">
        <f>SUM(L32:L35)</f>
        <v>-5894</v>
      </c>
      <c r="M36" s="46"/>
      <c r="N36" s="23">
        <f>SUM(N32:N35)</f>
        <v>15842</v>
      </c>
    </row>
    <row r="37" spans="7:13" ht="12">
      <c r="G37" s="46"/>
      <c r="I37" s="46"/>
      <c r="K37" s="46"/>
      <c r="M37" s="46"/>
    </row>
    <row r="38" spans="1:14" ht="12">
      <c r="A38" s="35" t="s">
        <v>138</v>
      </c>
      <c r="F38" s="47">
        <v>14</v>
      </c>
      <c r="G38" s="46"/>
      <c r="H38" s="47">
        <v>0</v>
      </c>
      <c r="I38" s="46"/>
      <c r="J38" s="47">
        <v>0</v>
      </c>
      <c r="K38" s="46"/>
      <c r="L38" s="47">
        <v>4444</v>
      </c>
      <c r="M38" s="46"/>
      <c r="N38" s="47">
        <f>SUM(F38:L38)</f>
        <v>4458</v>
      </c>
    </row>
    <row r="39" spans="7:13" ht="12">
      <c r="G39" s="46"/>
      <c r="I39" s="46"/>
      <c r="K39" s="46"/>
      <c r="M39" s="46"/>
    </row>
    <row r="40" spans="1:14" ht="12">
      <c r="A40" s="35" t="s">
        <v>312</v>
      </c>
      <c r="F40" s="23">
        <f>F36+F38</f>
        <v>20508</v>
      </c>
      <c r="G40" s="46"/>
      <c r="H40" s="23">
        <f>H36+H38</f>
        <v>1222</v>
      </c>
      <c r="I40" s="46"/>
      <c r="J40" s="23">
        <f>J36+J38</f>
        <v>20</v>
      </c>
      <c r="K40" s="46"/>
      <c r="L40" s="23">
        <f>L36+L38</f>
        <v>-1450</v>
      </c>
      <c r="M40" s="46"/>
      <c r="N40" s="23">
        <f>N36+N38</f>
        <v>20300</v>
      </c>
    </row>
    <row r="41" spans="6:14" ht="12">
      <c r="F41" s="23"/>
      <c r="H41" s="23"/>
      <c r="J41" s="23"/>
      <c r="L41" s="23"/>
      <c r="N41" s="23"/>
    </row>
    <row r="42" spans="1:14" ht="12">
      <c r="A42" s="35" t="s">
        <v>138</v>
      </c>
      <c r="F42" s="23">
        <v>27</v>
      </c>
      <c r="H42" s="23">
        <v>0</v>
      </c>
      <c r="J42" s="23">
        <v>0</v>
      </c>
      <c r="L42" s="23">
        <v>-968</v>
      </c>
      <c r="N42" s="47">
        <f>SUM(F42:L42)</f>
        <v>-941</v>
      </c>
    </row>
    <row r="43" spans="6:12" ht="12">
      <c r="F43" s="23"/>
      <c r="H43" s="23"/>
      <c r="J43" s="23"/>
      <c r="L43" s="23"/>
    </row>
    <row r="44" spans="1:14" ht="12">
      <c r="A44" s="35" t="s">
        <v>321</v>
      </c>
      <c r="F44" s="23">
        <v>20535</v>
      </c>
      <c r="G44" s="46"/>
      <c r="H44" s="23">
        <v>1222</v>
      </c>
      <c r="I44" s="46"/>
      <c r="J44" s="23">
        <v>20</v>
      </c>
      <c r="K44" s="46"/>
      <c r="L44" s="23">
        <v>-2418</v>
      </c>
      <c r="M44" s="46"/>
      <c r="N44" s="23">
        <v>19359</v>
      </c>
    </row>
    <row r="45" spans="6:12" ht="12">
      <c r="F45" s="23"/>
      <c r="H45" s="23"/>
      <c r="J45" s="23"/>
      <c r="L45" s="23"/>
    </row>
    <row r="46" spans="1:14" ht="12">
      <c r="A46" s="35" t="s">
        <v>138</v>
      </c>
      <c r="F46" s="23">
        <v>218</v>
      </c>
      <c r="H46" s="23">
        <v>0</v>
      </c>
      <c r="J46" s="23">
        <v>0</v>
      </c>
      <c r="L46" s="23">
        <v>-1657</v>
      </c>
      <c r="N46" s="47">
        <f>SUM(F46:L46)</f>
        <v>-1439</v>
      </c>
    </row>
    <row r="47" spans="6:12" ht="12">
      <c r="F47" s="23"/>
      <c r="H47" s="23"/>
      <c r="J47" s="23"/>
      <c r="L47" s="23"/>
    </row>
    <row r="48" spans="1:14" ht="12.75" thickBot="1">
      <c r="A48" s="35" t="s">
        <v>351</v>
      </c>
      <c r="F48" s="28">
        <f>F44+F46</f>
        <v>20753</v>
      </c>
      <c r="H48" s="28">
        <f>H44+H46</f>
        <v>1222</v>
      </c>
      <c r="J48" s="28">
        <f>J44+J46</f>
        <v>20</v>
      </c>
      <c r="L48" s="28">
        <f>L44+L46</f>
        <v>-4075</v>
      </c>
      <c r="N48" s="28">
        <f>N44+N46</f>
        <v>17920</v>
      </c>
    </row>
    <row r="50" spans="1:14" ht="12">
      <c r="A50" s="113" t="s">
        <v>84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5" spans="1:14" ht="1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</sheetData>
  <mergeCells count="3">
    <mergeCell ref="A55:N55"/>
    <mergeCell ref="F7:J7"/>
    <mergeCell ref="A50:N50"/>
  </mergeCells>
  <printOptions horizontalCentered="1"/>
  <pageMargins left="0.75" right="0.75" top="1" bottom="1" header="0.5" footer="0.5"/>
  <pageSetup fitToHeight="1" fitToWidth="1" horizontalDpi="180" verticalDpi="18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1" width="3.00390625" style="33" customWidth="1"/>
    <col min="2" max="5" width="9.140625" style="33" customWidth="1"/>
    <col min="6" max="6" width="2.57421875" style="33" customWidth="1"/>
    <col min="7" max="7" width="10.7109375" style="33" customWidth="1"/>
    <col min="8" max="8" width="3.00390625" style="33" customWidth="1"/>
    <col min="9" max="9" width="10.421875" style="59" customWidth="1"/>
    <col min="10" max="10" width="3.57421875" style="33" customWidth="1"/>
    <col min="11" max="11" width="11.140625" style="47" customWidth="1"/>
    <col min="12" max="12" width="3.00390625" style="33" customWidth="1"/>
    <col min="13" max="14" width="9.140625" style="33" customWidth="1"/>
    <col min="15" max="15" width="4.7109375" style="33" customWidth="1"/>
    <col min="16" max="16384" width="9.140625" style="33" customWidth="1"/>
  </cols>
  <sheetData>
    <row r="1" ht="12">
      <c r="A1" s="65" t="s">
        <v>7</v>
      </c>
    </row>
    <row r="3" ht="12">
      <c r="A3" s="65" t="s">
        <v>109</v>
      </c>
    </row>
    <row r="4" ht="12">
      <c r="A4" s="65" t="str">
        <f>'Income Statement'!A5</f>
        <v>FOR THE QUARTER ENDED  30 JUNE 2005</v>
      </c>
    </row>
    <row r="6" spans="7:11" ht="12">
      <c r="G6" s="65"/>
      <c r="H6" s="65"/>
      <c r="I6" s="66" t="s">
        <v>290</v>
      </c>
      <c r="J6" s="65"/>
      <c r="K6" s="66" t="s">
        <v>289</v>
      </c>
    </row>
    <row r="7" spans="7:11" ht="12">
      <c r="G7" s="65"/>
      <c r="H7" s="65"/>
      <c r="I7" s="59" t="s">
        <v>352</v>
      </c>
      <c r="J7" s="65"/>
      <c r="K7" s="47" t="str">
        <f>I7</f>
        <v>12 MONTHS</v>
      </c>
    </row>
    <row r="8" spans="7:11" ht="12">
      <c r="G8" s="65"/>
      <c r="H8" s="65"/>
      <c r="I8" s="59" t="s">
        <v>116</v>
      </c>
      <c r="J8" s="65"/>
      <c r="K8" s="47" t="s">
        <v>116</v>
      </c>
    </row>
    <row r="9" spans="7:11" ht="12">
      <c r="G9" s="65" t="s">
        <v>87</v>
      </c>
      <c r="H9" s="65"/>
      <c r="I9" s="59" t="str">
        <f>'Income Statement'!C14</f>
        <v>30/06/2005</v>
      </c>
      <c r="J9" s="65"/>
      <c r="K9" s="47" t="str">
        <f>'Income Statement'!E14</f>
        <v>30/06/2004</v>
      </c>
    </row>
    <row r="10" spans="7:11" ht="12">
      <c r="G10" s="65"/>
      <c r="H10" s="65"/>
      <c r="I10" s="59" t="s">
        <v>103</v>
      </c>
      <c r="J10" s="65"/>
      <c r="K10" s="47" t="s">
        <v>103</v>
      </c>
    </row>
    <row r="11" spans="7:11" ht="12">
      <c r="G11" s="65"/>
      <c r="H11" s="65"/>
      <c r="I11" s="59" t="s">
        <v>285</v>
      </c>
      <c r="J11" s="65"/>
      <c r="K11" s="47" t="s">
        <v>284</v>
      </c>
    </row>
    <row r="12" spans="7:11" ht="12">
      <c r="G12" s="65"/>
      <c r="H12" s="65"/>
      <c r="I12" s="59" t="s">
        <v>5</v>
      </c>
      <c r="J12" s="65"/>
      <c r="K12" s="47" t="s">
        <v>5</v>
      </c>
    </row>
    <row r="13" ht="12">
      <c r="A13" s="33" t="s">
        <v>110</v>
      </c>
    </row>
    <row r="14" spans="1:11" ht="12">
      <c r="A14" s="33" t="s">
        <v>166</v>
      </c>
      <c r="I14" s="59">
        <f>'Income Statement'!G31</f>
        <v>4270</v>
      </c>
      <c r="K14" s="47">
        <v>4451</v>
      </c>
    </row>
    <row r="15" ht="12">
      <c r="A15" s="33" t="s">
        <v>111</v>
      </c>
    </row>
    <row r="16" ht="12">
      <c r="A16" s="33" t="s">
        <v>121</v>
      </c>
    </row>
    <row r="17" spans="2:11" ht="12">
      <c r="B17" s="33" t="s">
        <v>170</v>
      </c>
      <c r="I17" s="59">
        <v>167</v>
      </c>
      <c r="K17" s="47">
        <v>167</v>
      </c>
    </row>
    <row r="18" spans="2:11" ht="12">
      <c r="B18" s="33" t="s">
        <v>283</v>
      </c>
      <c r="I18" s="59">
        <f>923+386</f>
        <v>1309</v>
      </c>
      <c r="K18" s="47">
        <v>682</v>
      </c>
    </row>
    <row r="19" ht="12" hidden="1">
      <c r="B19" s="33" t="s">
        <v>271</v>
      </c>
    </row>
    <row r="20" spans="2:11" ht="12">
      <c r="B20" s="33" t="s">
        <v>112</v>
      </c>
      <c r="I20" s="59">
        <v>1005</v>
      </c>
      <c r="K20" s="47">
        <v>1042</v>
      </c>
    </row>
    <row r="21" spans="2:11" ht="12">
      <c r="B21" s="33" t="s">
        <v>363</v>
      </c>
      <c r="K21" s="47">
        <v>7</v>
      </c>
    </row>
    <row r="22" spans="2:11" ht="12">
      <c r="B22" s="33" t="s">
        <v>362</v>
      </c>
      <c r="K22" s="47">
        <v>127</v>
      </c>
    </row>
    <row r="23" spans="2:11" ht="12">
      <c r="B23" s="33" t="s">
        <v>366</v>
      </c>
      <c r="I23" s="59">
        <v>100</v>
      </c>
      <c r="K23" s="47">
        <v>46</v>
      </c>
    </row>
    <row r="24" spans="2:11" ht="12">
      <c r="B24" s="33" t="s">
        <v>272</v>
      </c>
      <c r="K24" s="47">
        <v>41</v>
      </c>
    </row>
    <row r="25" spans="2:11" ht="12">
      <c r="B25" s="33" t="s">
        <v>273</v>
      </c>
      <c r="I25" s="59">
        <f>-228-9</f>
        <v>-237</v>
      </c>
      <c r="K25" s="47">
        <v>-548</v>
      </c>
    </row>
    <row r="26" spans="2:9" ht="12">
      <c r="B26" s="33" t="s">
        <v>336</v>
      </c>
      <c r="I26" s="59">
        <v>-250</v>
      </c>
    </row>
    <row r="27" spans="2:9" ht="12">
      <c r="B27" s="33" t="s">
        <v>335</v>
      </c>
      <c r="I27" s="59">
        <v>178</v>
      </c>
    </row>
    <row r="28" spans="2:11" ht="12">
      <c r="B28" s="33" t="s">
        <v>300</v>
      </c>
      <c r="I28" s="59">
        <f>240+8</f>
        <v>248</v>
      </c>
      <c r="K28" s="47">
        <v>1003</v>
      </c>
    </row>
    <row r="29" spans="2:9" ht="12" hidden="1">
      <c r="B29" s="33" t="s">
        <v>232</v>
      </c>
      <c r="I29" s="59">
        <v>0</v>
      </c>
    </row>
    <row r="30" ht="12" hidden="1">
      <c r="B30" s="33" t="s">
        <v>171</v>
      </c>
    </row>
    <row r="31" ht="12" hidden="1">
      <c r="B31" s="33" t="s">
        <v>114</v>
      </c>
    </row>
    <row r="32" ht="12">
      <c r="A32" s="33" t="s">
        <v>122</v>
      </c>
    </row>
    <row r="33" spans="2:11" ht="12">
      <c r="B33" s="33" t="s">
        <v>113</v>
      </c>
      <c r="I33" s="59">
        <v>2983</v>
      </c>
      <c r="K33" s="47">
        <v>3459</v>
      </c>
    </row>
    <row r="34" spans="2:11" ht="12">
      <c r="B34" s="33" t="s">
        <v>365</v>
      </c>
      <c r="K34" s="47">
        <v>-31</v>
      </c>
    </row>
    <row r="35" ht="12" hidden="1">
      <c r="B35" s="33" t="s">
        <v>364</v>
      </c>
    </row>
    <row r="36" spans="2:11" ht="12" hidden="1">
      <c r="B36" s="33" t="s">
        <v>172</v>
      </c>
      <c r="I36" s="63"/>
      <c r="K36" s="29"/>
    </row>
    <row r="37" spans="1:11" ht="12">
      <c r="A37" s="33" t="s">
        <v>173</v>
      </c>
      <c r="I37" s="59">
        <f>SUM(I14:I36)</f>
        <v>9773</v>
      </c>
      <c r="K37" s="47">
        <f>SUM(K14:K36)</f>
        <v>10446</v>
      </c>
    </row>
    <row r="38" spans="2:11" ht="12">
      <c r="B38" s="33" t="s">
        <v>142</v>
      </c>
      <c r="I38" s="59">
        <f>-543-100-240-8</f>
        <v>-891</v>
      </c>
      <c r="K38" s="47">
        <v>-2566</v>
      </c>
    </row>
    <row r="39" spans="2:11" ht="12">
      <c r="B39" s="33" t="s">
        <v>143</v>
      </c>
      <c r="I39" s="59">
        <f>4723-1309</f>
        <v>3414</v>
      </c>
      <c r="K39" s="47">
        <v>526</v>
      </c>
    </row>
    <row r="40" spans="2:11" ht="12">
      <c r="B40" s="33" t="s">
        <v>144</v>
      </c>
      <c r="I40" s="63">
        <v>-4268</v>
      </c>
      <c r="K40" s="29">
        <v>735</v>
      </c>
    </row>
    <row r="41" spans="1:11" ht="12">
      <c r="A41" s="33" t="s">
        <v>117</v>
      </c>
      <c r="I41" s="59">
        <f>SUM(I37:I40)</f>
        <v>8028</v>
      </c>
      <c r="K41" s="47">
        <f>SUM(K37:K40)</f>
        <v>9141</v>
      </c>
    </row>
    <row r="42" spans="2:11" ht="12">
      <c r="B42" s="33" t="s">
        <v>118</v>
      </c>
      <c r="I42" s="59">
        <f>-I33</f>
        <v>-2983</v>
      </c>
      <c r="K42" s="47">
        <v>-3833</v>
      </c>
    </row>
    <row r="43" spans="2:11" ht="12">
      <c r="B43" s="33" t="s">
        <v>327</v>
      </c>
      <c r="I43" s="59">
        <v>10</v>
      </c>
      <c r="K43" s="47">
        <v>-122</v>
      </c>
    </row>
    <row r="44" spans="1:11" ht="12">
      <c r="A44" s="33" t="s">
        <v>119</v>
      </c>
      <c r="I44" s="25">
        <f>SUM(I41:I43)</f>
        <v>5055</v>
      </c>
      <c r="K44" s="26">
        <f>SUM(K41:K43)</f>
        <v>5186</v>
      </c>
    </row>
    <row r="45" ht="12">
      <c r="A45" s="33" t="s">
        <v>120</v>
      </c>
    </row>
    <row r="46" ht="12">
      <c r="A46" s="33" t="s">
        <v>123</v>
      </c>
    </row>
    <row r="47" ht="12">
      <c r="B47" s="33" t="s">
        <v>124</v>
      </c>
    </row>
    <row r="48" ht="12">
      <c r="A48" s="33" t="s">
        <v>125</v>
      </c>
    </row>
    <row r="49" spans="2:11" ht="12">
      <c r="B49" s="33" t="s">
        <v>126</v>
      </c>
      <c r="I49" s="59">
        <f>1100+9</f>
        <v>1109</v>
      </c>
      <c r="K49" s="47">
        <v>1800</v>
      </c>
    </row>
    <row r="50" ht="12">
      <c r="B50" s="33" t="s">
        <v>274</v>
      </c>
    </row>
    <row r="51" spans="2:11" ht="12">
      <c r="B51" s="33" t="s">
        <v>174</v>
      </c>
      <c r="I51" s="59">
        <v>-1272</v>
      </c>
      <c r="K51" s="47">
        <v>-276</v>
      </c>
    </row>
    <row r="52" ht="12" customHeight="1">
      <c r="B52" s="33" t="s">
        <v>175</v>
      </c>
    </row>
    <row r="53" spans="1:11" ht="12">
      <c r="A53" s="33" t="s">
        <v>127</v>
      </c>
      <c r="I53" s="25">
        <f>SUM(I46:I52)</f>
        <v>-163</v>
      </c>
      <c r="K53" s="26">
        <f>SUM(K46:K52)</f>
        <v>1524</v>
      </c>
    </row>
    <row r="54" ht="12">
      <c r="A54" s="33" t="s">
        <v>128</v>
      </c>
    </row>
    <row r="55" spans="2:11" ht="12">
      <c r="B55" s="33" t="s">
        <v>275</v>
      </c>
      <c r="I55" s="59">
        <f>42+27+218</f>
        <v>287</v>
      </c>
      <c r="K55" s="47">
        <v>467</v>
      </c>
    </row>
    <row r="56" spans="2:11" ht="12">
      <c r="B56" s="33" t="s">
        <v>367</v>
      </c>
      <c r="K56" s="47">
        <v>-134</v>
      </c>
    </row>
    <row r="57" spans="2:14" ht="12">
      <c r="B57" s="33" t="s">
        <v>129</v>
      </c>
      <c r="I57" s="59">
        <v>-2816</v>
      </c>
      <c r="K57" s="47">
        <v>-4617</v>
      </c>
      <c r="N57" s="61"/>
    </row>
    <row r="58" spans="9:14" ht="12">
      <c r="I58" s="25">
        <f>SUM(I55:I57)</f>
        <v>-2529</v>
      </c>
      <c r="K58" s="26">
        <f>SUM(K55:K57)</f>
        <v>-4284</v>
      </c>
      <c r="N58" s="61"/>
    </row>
    <row r="59" ht="12">
      <c r="N59" s="61"/>
    </row>
    <row r="60" spans="1:16" ht="12">
      <c r="A60" s="33" t="s">
        <v>141</v>
      </c>
      <c r="I60" s="67">
        <f>I66-I63</f>
        <v>2363</v>
      </c>
      <c r="J60" s="46"/>
      <c r="K60" s="73">
        <f>K44+K53+K58</f>
        <v>2426</v>
      </c>
      <c r="N60" s="61">
        <f>I44+I53+I58-I60</f>
        <v>0</v>
      </c>
      <c r="P60" s="61">
        <f>K44+K53+K58-K60</f>
        <v>0</v>
      </c>
    </row>
    <row r="61" spans="1:11" ht="12">
      <c r="A61" s="33" t="s">
        <v>130</v>
      </c>
      <c r="I61" s="68"/>
      <c r="J61" s="46"/>
      <c r="K61" s="74">
        <v>-19</v>
      </c>
    </row>
    <row r="63" spans="1:11" ht="12">
      <c r="A63" s="33" t="s">
        <v>131</v>
      </c>
      <c r="I63" s="67">
        <v>-2437</v>
      </c>
      <c r="K63" s="73">
        <v>-4851</v>
      </c>
    </row>
    <row r="64" spans="1:11" ht="12">
      <c r="A64" s="33" t="s">
        <v>130</v>
      </c>
      <c r="I64" s="68"/>
      <c r="K64" s="74">
        <v>6</v>
      </c>
    </row>
    <row r="66" spans="1:11" ht="12.75" thickBot="1">
      <c r="A66" s="33" t="s">
        <v>132</v>
      </c>
      <c r="I66" s="27">
        <f>I71</f>
        <v>-74</v>
      </c>
      <c r="K66" s="28">
        <f>K60+K61+K63+K64</f>
        <v>-2438</v>
      </c>
    </row>
    <row r="68" spans="1:9" ht="12">
      <c r="A68" s="33" t="s">
        <v>302</v>
      </c>
      <c r="I68" s="65"/>
    </row>
    <row r="69" spans="1:11" ht="12">
      <c r="A69" s="33" t="s">
        <v>303</v>
      </c>
      <c r="I69" s="59">
        <v>2055</v>
      </c>
      <c r="K69" s="47">
        <v>1731</v>
      </c>
    </row>
    <row r="70" spans="1:11" ht="12">
      <c r="A70" s="33" t="s">
        <v>304</v>
      </c>
      <c r="I70" s="59">
        <v>-2129</v>
      </c>
      <c r="K70" s="47">
        <v>-4169</v>
      </c>
    </row>
    <row r="71" spans="1:11" ht="12.75" thickBot="1">
      <c r="A71" s="33" t="s">
        <v>132</v>
      </c>
      <c r="I71" s="92">
        <f>SUM(I69:I70)</f>
        <v>-74</v>
      </c>
      <c r="K71" s="77">
        <f>SUM(K69:K70)</f>
        <v>-2438</v>
      </c>
    </row>
    <row r="72" ht="12.75" thickTop="1"/>
    <row r="73" spans="1:12" ht="12">
      <c r="A73" s="118" t="s">
        <v>84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</row>
  </sheetData>
  <mergeCells count="1">
    <mergeCell ref="A73:L73"/>
  </mergeCells>
  <printOptions horizontalCentered="1"/>
  <pageMargins left="0.75" right="0.75" top="1" bottom="1" header="0.5" footer="0.5"/>
  <pageSetup fitToHeight="1" fitToWidth="1" horizontalDpi="180" verticalDpi="18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4"/>
  <sheetViews>
    <sheetView zoomScale="75" zoomScaleNormal="75" workbookViewId="0" topLeftCell="A136">
      <selection activeCell="Q118" sqref="Q118"/>
    </sheetView>
  </sheetViews>
  <sheetFormatPr defaultColWidth="9.140625" defaultRowHeight="12.75"/>
  <cols>
    <col min="1" max="1" width="3.421875" style="39" customWidth="1"/>
    <col min="2" max="4" width="9.140625" style="35" customWidth="1"/>
    <col min="5" max="5" width="1.421875" style="35" customWidth="1"/>
    <col min="6" max="6" width="9.140625" style="35" customWidth="1"/>
    <col min="7" max="7" width="1.421875" style="35" customWidth="1"/>
    <col min="8" max="8" width="9.421875" style="35" customWidth="1"/>
    <col min="9" max="9" width="1.57421875" style="35" customWidth="1"/>
    <col min="10" max="10" width="11.00390625" style="35" customWidth="1"/>
    <col min="11" max="11" width="1.8515625" style="35" customWidth="1"/>
    <col min="12" max="12" width="10.00390625" style="35" customWidth="1"/>
    <col min="13" max="14" width="7.28125" style="35" customWidth="1"/>
    <col min="15" max="15" width="9.140625" style="35" customWidth="1"/>
    <col min="16" max="16" width="12.57421875" style="35" customWidth="1"/>
    <col min="17" max="16384" width="9.140625" style="35" customWidth="1"/>
  </cols>
  <sheetData>
    <row r="1" spans="1:8" ht="12">
      <c r="A1" s="34" t="s">
        <v>28</v>
      </c>
      <c r="C1" s="6"/>
      <c r="D1" s="10"/>
      <c r="E1" s="10"/>
      <c r="F1" s="36"/>
      <c r="G1" s="10"/>
      <c r="H1" s="10"/>
    </row>
    <row r="2" spans="1:8" ht="12">
      <c r="A2" s="37"/>
      <c r="C2" s="10"/>
      <c r="D2" s="10"/>
      <c r="E2" s="10"/>
      <c r="F2" s="10"/>
      <c r="G2" s="10"/>
      <c r="H2" s="10"/>
    </row>
    <row r="3" spans="1:8" ht="12">
      <c r="A3" s="38" t="s">
        <v>228</v>
      </c>
      <c r="C3" s="6"/>
      <c r="D3" s="10"/>
      <c r="E3" s="10"/>
      <c r="F3" s="10"/>
      <c r="G3" s="10"/>
      <c r="H3" s="10"/>
    </row>
    <row r="4" spans="2:8" ht="12">
      <c r="B4" s="38" t="str">
        <f>'Income Statement'!A5</f>
        <v>FOR THE QUARTER ENDED  30 JUNE 2005</v>
      </c>
      <c r="C4" s="6"/>
      <c r="D4" s="10"/>
      <c r="E4" s="10"/>
      <c r="F4" s="10"/>
      <c r="G4" s="10"/>
      <c r="H4" s="10"/>
    </row>
    <row r="5" spans="1:8" ht="12">
      <c r="A5" s="38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42" customFormat="1" ht="12">
      <c r="A7" s="40">
        <v>1</v>
      </c>
      <c r="B7" s="41" t="s">
        <v>145</v>
      </c>
      <c r="C7" s="41"/>
      <c r="D7" s="41"/>
      <c r="E7" s="41"/>
      <c r="F7" s="41"/>
      <c r="G7" s="41"/>
      <c r="H7" s="41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259</v>
      </c>
      <c r="C9" s="10"/>
      <c r="D9" s="10"/>
      <c r="E9" s="10"/>
      <c r="F9" s="10"/>
      <c r="G9" s="10"/>
      <c r="H9" s="10"/>
    </row>
    <row r="10" spans="2:8" ht="12">
      <c r="B10" s="10" t="s">
        <v>258</v>
      </c>
      <c r="C10" s="10"/>
      <c r="D10" s="10"/>
      <c r="E10" s="10"/>
      <c r="F10" s="10"/>
      <c r="G10" s="10"/>
      <c r="H10" s="10"/>
    </row>
    <row r="11" spans="2:8" ht="12">
      <c r="B11" s="10" t="s">
        <v>260</v>
      </c>
      <c r="C11" s="10"/>
      <c r="D11" s="10"/>
      <c r="E11" s="10"/>
      <c r="F11" s="10"/>
      <c r="G11" s="10"/>
      <c r="H11" s="10"/>
    </row>
    <row r="12" spans="2:8" ht="12">
      <c r="B12" s="10" t="s">
        <v>291</v>
      </c>
      <c r="C12" s="10"/>
      <c r="D12" s="10"/>
      <c r="E12" s="10"/>
      <c r="F12" s="10"/>
      <c r="G12" s="10"/>
      <c r="H12" s="10"/>
    </row>
    <row r="13" spans="2:8" ht="12">
      <c r="B13" s="10" t="s">
        <v>205</v>
      </c>
      <c r="C13" s="10"/>
      <c r="D13" s="10"/>
      <c r="E13" s="10"/>
      <c r="F13" s="10"/>
      <c r="G13" s="10"/>
      <c r="H13" s="10"/>
    </row>
    <row r="14" spans="2:8" ht="12">
      <c r="B14" s="10" t="s">
        <v>206</v>
      </c>
      <c r="C14" s="10"/>
      <c r="D14" s="10"/>
      <c r="E14" s="10"/>
      <c r="F14" s="10"/>
      <c r="G14" s="10"/>
      <c r="H14" s="10"/>
    </row>
    <row r="15" spans="2:8" ht="12">
      <c r="B15" s="10" t="s">
        <v>292</v>
      </c>
      <c r="C15" s="10"/>
      <c r="D15" s="10"/>
      <c r="E15" s="10"/>
      <c r="F15" s="10"/>
      <c r="G15" s="10"/>
      <c r="H15" s="10"/>
    </row>
    <row r="16" spans="2:8" ht="12">
      <c r="B16" s="10"/>
      <c r="C16" s="10"/>
      <c r="D16" s="10"/>
      <c r="E16" s="10"/>
      <c r="F16" s="10"/>
      <c r="G16" s="10"/>
      <c r="H16" s="10"/>
    </row>
    <row r="17" spans="2:8" ht="12">
      <c r="B17" s="10"/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1:8" ht="12">
      <c r="A19" s="40">
        <f>A7+1</f>
        <v>2</v>
      </c>
      <c r="B19" s="41" t="s">
        <v>207</v>
      </c>
      <c r="C19" s="41"/>
      <c r="D19" s="41"/>
      <c r="E19" s="41"/>
      <c r="F19" s="41"/>
      <c r="G19" s="10"/>
      <c r="H19" s="10"/>
    </row>
    <row r="20" spans="1:8" ht="12">
      <c r="A20" s="40"/>
      <c r="B20" s="41"/>
      <c r="C20" s="41"/>
      <c r="D20" s="41"/>
      <c r="E20" s="41"/>
      <c r="F20" s="41"/>
      <c r="G20" s="10"/>
      <c r="H20" s="10"/>
    </row>
    <row r="21" spans="2:8" ht="12">
      <c r="B21" s="10" t="s">
        <v>293</v>
      </c>
      <c r="C21" s="10"/>
      <c r="D21" s="10"/>
      <c r="E21" s="10"/>
      <c r="F21" s="10"/>
      <c r="G21" s="10"/>
      <c r="H21" s="10"/>
    </row>
    <row r="22" spans="2:8" ht="12">
      <c r="B22" s="10" t="s">
        <v>261</v>
      </c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2:8" ht="12">
      <c r="B24" s="10"/>
      <c r="C24" s="10"/>
      <c r="D24" s="10"/>
      <c r="E24" s="10"/>
      <c r="F24" s="10"/>
      <c r="G24" s="10"/>
      <c r="H24" s="10"/>
    </row>
    <row r="25" spans="2:8" ht="12">
      <c r="B25" s="10"/>
      <c r="C25" s="10"/>
      <c r="D25" s="10"/>
      <c r="E25" s="10"/>
      <c r="F25" s="10"/>
      <c r="G25" s="10"/>
      <c r="H25" s="10"/>
    </row>
    <row r="26" spans="1:8" s="42" customFormat="1" ht="12">
      <c r="A26" s="40">
        <f>A19+1</f>
        <v>3</v>
      </c>
      <c r="B26" s="41" t="s">
        <v>162</v>
      </c>
      <c r="C26" s="41"/>
      <c r="D26" s="41"/>
      <c r="E26" s="41"/>
      <c r="F26" s="41"/>
      <c r="G26" s="41"/>
      <c r="H26" s="41"/>
    </row>
    <row r="27" spans="2:8" ht="12">
      <c r="B27" s="10"/>
      <c r="C27" s="10"/>
      <c r="D27" s="10"/>
      <c r="E27" s="10"/>
      <c r="F27" s="10"/>
      <c r="G27" s="10"/>
      <c r="H27" s="10"/>
    </row>
    <row r="28" spans="2:8" ht="12">
      <c r="B28" s="10" t="s">
        <v>80</v>
      </c>
      <c r="C28" s="10"/>
      <c r="D28" s="10"/>
      <c r="E28" s="10"/>
      <c r="F28" s="10"/>
      <c r="G28" s="10"/>
      <c r="H28" s="10"/>
    </row>
    <row r="29" spans="2:8" ht="12">
      <c r="B29" s="10" t="s">
        <v>81</v>
      </c>
      <c r="C29" s="10"/>
      <c r="D29" s="10"/>
      <c r="E29" s="10"/>
      <c r="F29" s="10"/>
      <c r="G29" s="10"/>
      <c r="H29" s="10"/>
    </row>
    <row r="30" spans="2:8" ht="12">
      <c r="B30" s="10" t="s">
        <v>82</v>
      </c>
      <c r="C30" s="10"/>
      <c r="D30" s="10"/>
      <c r="E30" s="10"/>
      <c r="F30" s="10"/>
      <c r="G30" s="10"/>
      <c r="H30" s="10"/>
    </row>
    <row r="31" spans="2:8" ht="12">
      <c r="B31" s="10" t="s">
        <v>159</v>
      </c>
      <c r="C31" s="10"/>
      <c r="D31" s="10"/>
      <c r="E31" s="10"/>
      <c r="F31" s="10"/>
      <c r="G31" s="10"/>
      <c r="H31" s="10"/>
    </row>
    <row r="32" spans="2:8" ht="12">
      <c r="B32" s="10"/>
      <c r="C32" s="10"/>
      <c r="D32" s="10"/>
      <c r="E32" s="10"/>
      <c r="F32" s="10"/>
      <c r="G32" s="10"/>
      <c r="H32" s="10"/>
    </row>
    <row r="33" spans="2:8" ht="12">
      <c r="B33" s="10"/>
      <c r="C33" s="10"/>
      <c r="D33" s="10"/>
      <c r="E33" s="10"/>
      <c r="F33" s="10"/>
      <c r="G33" s="10"/>
      <c r="H33" s="10"/>
    </row>
    <row r="34" spans="2:8" ht="12">
      <c r="B34" s="10"/>
      <c r="C34" s="10"/>
      <c r="D34" s="10"/>
      <c r="E34" s="10"/>
      <c r="F34" s="10"/>
      <c r="G34" s="10"/>
      <c r="H34" s="10"/>
    </row>
    <row r="35" spans="1:8" s="42" customFormat="1" ht="12">
      <c r="A35" s="40">
        <f>A26+1</f>
        <v>4</v>
      </c>
      <c r="B35" s="41" t="s">
        <v>219</v>
      </c>
      <c r="C35" s="41"/>
      <c r="D35" s="41"/>
      <c r="E35" s="41"/>
      <c r="F35" s="41"/>
      <c r="G35" s="41"/>
      <c r="H35" s="41"/>
    </row>
    <row r="36" spans="2:8" ht="12">
      <c r="B36" s="10"/>
      <c r="C36" s="10"/>
      <c r="D36" s="10"/>
      <c r="E36" s="10"/>
      <c r="F36" s="10"/>
      <c r="G36" s="10"/>
      <c r="H36" s="10"/>
    </row>
    <row r="37" spans="2:8" ht="12">
      <c r="B37" s="10" t="s">
        <v>212</v>
      </c>
      <c r="C37" s="10"/>
      <c r="D37" s="10"/>
      <c r="E37" s="10"/>
      <c r="F37" s="10"/>
      <c r="G37" s="10"/>
      <c r="H37" s="10"/>
    </row>
    <row r="38" spans="2:8" ht="12">
      <c r="B38" s="10"/>
      <c r="C38" s="10"/>
      <c r="D38" s="10"/>
      <c r="E38" s="10"/>
      <c r="F38" s="10"/>
      <c r="G38" s="10"/>
      <c r="H38" s="10"/>
    </row>
    <row r="39" spans="2:8" ht="12">
      <c r="B39" s="10"/>
      <c r="C39" s="10"/>
      <c r="D39" s="10"/>
      <c r="E39" s="10"/>
      <c r="F39" s="10"/>
      <c r="G39" s="10"/>
      <c r="H39" s="10"/>
    </row>
    <row r="40" spans="2:8" ht="12">
      <c r="B40" s="10"/>
      <c r="C40" s="10"/>
      <c r="D40" s="10"/>
      <c r="E40" s="10"/>
      <c r="F40" s="10"/>
      <c r="G40" s="10"/>
      <c r="H40" s="10"/>
    </row>
    <row r="41" spans="1:8" s="42" customFormat="1" ht="12">
      <c r="A41" s="40">
        <f>A35+1</f>
        <v>5</v>
      </c>
      <c r="B41" s="41" t="s">
        <v>213</v>
      </c>
      <c r="C41" s="41"/>
      <c r="D41" s="41"/>
      <c r="E41" s="41"/>
      <c r="F41" s="41"/>
      <c r="G41" s="41"/>
      <c r="H41" s="41"/>
    </row>
    <row r="42" spans="2:8" ht="12">
      <c r="B42" s="10"/>
      <c r="C42" s="10"/>
      <c r="D42" s="10"/>
      <c r="E42" s="10"/>
      <c r="F42" s="10"/>
      <c r="G42" s="10"/>
      <c r="H42" s="10"/>
    </row>
    <row r="43" spans="2:8" ht="12">
      <c r="B43" s="10" t="s">
        <v>214</v>
      </c>
      <c r="C43" s="10"/>
      <c r="D43" s="10"/>
      <c r="E43" s="10"/>
      <c r="F43" s="10"/>
      <c r="G43" s="10"/>
      <c r="H43" s="10"/>
    </row>
    <row r="44" spans="2:8" ht="12">
      <c r="B44" s="10" t="s">
        <v>215</v>
      </c>
      <c r="C44" s="10"/>
      <c r="D44" s="10"/>
      <c r="E44" s="10"/>
      <c r="F44" s="10"/>
      <c r="G44" s="10"/>
      <c r="H44" s="10"/>
    </row>
    <row r="45" spans="2:8" ht="12">
      <c r="B45" s="10"/>
      <c r="C45" s="10"/>
      <c r="D45" s="10"/>
      <c r="E45" s="10"/>
      <c r="F45" s="10"/>
      <c r="G45" s="10"/>
      <c r="H45" s="10"/>
    </row>
    <row r="46" spans="2:8" ht="12">
      <c r="B46" s="10"/>
      <c r="C46" s="10"/>
      <c r="D46" s="10"/>
      <c r="E46" s="10"/>
      <c r="F46" s="10"/>
      <c r="G46" s="10"/>
      <c r="H46" s="10"/>
    </row>
    <row r="47" spans="2:8" ht="12">
      <c r="B47" s="10"/>
      <c r="C47" s="10"/>
      <c r="D47" s="10"/>
      <c r="E47" s="10"/>
      <c r="F47" s="10"/>
      <c r="G47" s="10"/>
      <c r="H47" s="10"/>
    </row>
    <row r="48" spans="1:8" s="42" customFormat="1" ht="12">
      <c r="A48" s="40">
        <f>A41+1</f>
        <v>6</v>
      </c>
      <c r="B48" s="41" t="s">
        <v>153</v>
      </c>
      <c r="C48" s="41"/>
      <c r="D48" s="41"/>
      <c r="E48" s="41"/>
      <c r="F48" s="41"/>
      <c r="G48" s="41"/>
      <c r="H48" s="41"/>
    </row>
    <row r="49" spans="2:8" ht="12">
      <c r="B49" s="10"/>
      <c r="C49" s="10"/>
      <c r="D49" s="10"/>
      <c r="E49" s="10"/>
      <c r="F49" s="10"/>
      <c r="G49" s="10"/>
      <c r="H49" s="10"/>
    </row>
    <row r="50" spans="2:8" ht="12">
      <c r="B50" s="10" t="s">
        <v>29</v>
      </c>
      <c r="C50" s="10"/>
      <c r="D50" s="10"/>
      <c r="E50" s="10"/>
      <c r="F50" s="10"/>
      <c r="G50" s="10"/>
      <c r="H50" s="10"/>
    </row>
    <row r="51" spans="2:8" ht="12">
      <c r="B51" s="10" t="s">
        <v>323</v>
      </c>
      <c r="C51" s="10"/>
      <c r="D51" s="10"/>
      <c r="E51" s="10"/>
      <c r="F51" s="10"/>
      <c r="G51" s="10"/>
      <c r="H51" s="10"/>
    </row>
    <row r="52" spans="2:8" ht="12">
      <c r="B52" s="10" t="s">
        <v>276</v>
      </c>
      <c r="C52" s="10"/>
      <c r="D52" s="10"/>
      <c r="E52" s="10"/>
      <c r="F52" s="10"/>
      <c r="G52" s="10"/>
      <c r="H52" s="10"/>
    </row>
    <row r="53" spans="2:8" ht="12">
      <c r="B53" s="10"/>
      <c r="C53" s="10"/>
      <c r="D53" s="10"/>
      <c r="E53" s="10"/>
      <c r="F53" s="10"/>
      <c r="G53" s="10"/>
      <c r="H53" s="10"/>
    </row>
    <row r="54" spans="2:8" ht="12">
      <c r="B54" s="10" t="s">
        <v>368</v>
      </c>
      <c r="C54" s="10"/>
      <c r="D54" s="10"/>
      <c r="E54" s="10"/>
      <c r="F54" s="10"/>
      <c r="G54" s="10"/>
      <c r="H54" s="10"/>
    </row>
    <row r="55" spans="2:8" ht="12">
      <c r="B55" s="10" t="s">
        <v>278</v>
      </c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2:8" ht="12">
      <c r="B60" s="10"/>
      <c r="C60" s="10"/>
      <c r="D60" s="10"/>
      <c r="E60" s="10"/>
      <c r="F60" s="10"/>
      <c r="G60" s="10"/>
      <c r="H60" s="10"/>
    </row>
    <row r="61" spans="1:8" s="42" customFormat="1" ht="12">
      <c r="A61" s="40">
        <f>A48+1</f>
        <v>7</v>
      </c>
      <c r="B61" s="41" t="s">
        <v>216</v>
      </c>
      <c r="C61" s="41"/>
      <c r="D61" s="41"/>
      <c r="E61" s="41"/>
      <c r="F61" s="41"/>
      <c r="G61" s="41"/>
      <c r="H61" s="41"/>
    </row>
    <row r="62" spans="2:8" ht="12">
      <c r="B62" s="10" t="s">
        <v>217</v>
      </c>
      <c r="C62" s="10"/>
      <c r="D62" s="10"/>
      <c r="E62" s="10"/>
      <c r="F62" s="10"/>
      <c r="G62" s="10"/>
      <c r="H62" s="10"/>
    </row>
    <row r="63" spans="2:8" ht="12">
      <c r="B63" s="10"/>
      <c r="C63" s="10"/>
      <c r="D63" s="10"/>
      <c r="E63" s="10"/>
      <c r="F63" s="10"/>
      <c r="G63" s="10"/>
      <c r="H63" s="10"/>
    </row>
    <row r="64" spans="2:8" ht="12">
      <c r="B64" s="10"/>
      <c r="C64" s="10"/>
      <c r="D64" s="10"/>
      <c r="E64" s="10"/>
      <c r="F64" s="10"/>
      <c r="G64" s="10"/>
      <c r="H64" s="10"/>
    </row>
    <row r="65" spans="2:8" ht="12">
      <c r="B65" s="10"/>
      <c r="C65" s="10"/>
      <c r="D65" s="10"/>
      <c r="E65" s="10"/>
      <c r="F65" s="10"/>
      <c r="G65" s="10"/>
      <c r="H65" s="10"/>
    </row>
    <row r="66" spans="1:13" ht="12">
      <c r="A66" s="40">
        <f>A61+1</f>
        <v>8</v>
      </c>
      <c r="B66" s="41" t="s">
        <v>157</v>
      </c>
      <c r="C66" s="41"/>
      <c r="D66" s="41"/>
      <c r="E66" s="41"/>
      <c r="F66" s="41"/>
      <c r="G66" s="41"/>
      <c r="H66" s="41"/>
      <c r="I66" s="42"/>
      <c r="J66" s="42"/>
      <c r="K66" s="42"/>
      <c r="L66" s="42"/>
      <c r="M66" s="42"/>
    </row>
    <row r="67" spans="2:8" ht="12">
      <c r="B67" s="10"/>
      <c r="C67" s="10"/>
      <c r="D67" s="10"/>
      <c r="E67" s="10"/>
      <c r="F67" s="10"/>
      <c r="G67" s="10"/>
      <c r="H67" s="10"/>
    </row>
    <row r="68" spans="2:13" ht="12">
      <c r="B68" s="10" t="s">
        <v>353</v>
      </c>
      <c r="C68" s="10"/>
      <c r="D68" s="10"/>
      <c r="G68" s="10"/>
      <c r="H68" s="11"/>
      <c r="J68" s="11" t="s">
        <v>67</v>
      </c>
      <c r="L68" s="11" t="s">
        <v>69</v>
      </c>
      <c r="M68" s="11"/>
    </row>
    <row r="69" spans="2:13" ht="12">
      <c r="B69" s="10"/>
      <c r="C69" s="10"/>
      <c r="G69" s="10"/>
      <c r="H69" s="11" t="s">
        <v>56</v>
      </c>
      <c r="J69" s="11" t="s">
        <v>68</v>
      </c>
      <c r="L69" s="11" t="s">
        <v>70</v>
      </c>
      <c r="M69" s="11"/>
    </row>
    <row r="70" spans="2:13" ht="12">
      <c r="B70" s="10"/>
      <c r="C70" s="10"/>
      <c r="G70" s="10"/>
      <c r="H70" s="11" t="s">
        <v>5</v>
      </c>
      <c r="J70" s="11" t="s">
        <v>5</v>
      </c>
      <c r="L70" s="11" t="s">
        <v>5</v>
      </c>
      <c r="M70" s="11"/>
    </row>
    <row r="71" spans="2:13" ht="12">
      <c r="B71" s="10" t="s">
        <v>71</v>
      </c>
      <c r="C71" s="10"/>
      <c r="G71" s="10"/>
      <c r="H71" s="19">
        <v>0</v>
      </c>
      <c r="J71" s="11">
        <v>5230</v>
      </c>
      <c r="L71" s="11">
        <v>30020</v>
      </c>
      <c r="M71" s="10"/>
    </row>
    <row r="72" spans="2:13" ht="12">
      <c r="B72" s="10" t="s">
        <v>72</v>
      </c>
      <c r="C72" s="10"/>
      <c r="G72" s="10"/>
      <c r="H72" s="11">
        <v>67768</v>
      </c>
      <c r="J72" s="11">
        <v>4118</v>
      </c>
      <c r="L72" s="11">
        <v>63474</v>
      </c>
      <c r="M72" s="10"/>
    </row>
    <row r="73" spans="2:13" ht="12">
      <c r="B73" s="10" t="s">
        <v>73</v>
      </c>
      <c r="C73" s="10"/>
      <c r="G73" s="10"/>
      <c r="H73" s="11">
        <v>9736</v>
      </c>
      <c r="J73" s="11">
        <v>443</v>
      </c>
      <c r="L73" s="11">
        <v>12952</v>
      </c>
      <c r="M73" s="10"/>
    </row>
    <row r="74" spans="2:13" ht="12">
      <c r="B74" s="10" t="s">
        <v>74</v>
      </c>
      <c r="C74" s="10"/>
      <c r="G74" s="10"/>
      <c r="H74" s="11">
        <v>1575</v>
      </c>
      <c r="J74" s="11">
        <v>342</v>
      </c>
      <c r="L74" s="11">
        <v>17441</v>
      </c>
      <c r="M74" s="10"/>
    </row>
    <row r="75" spans="2:13" ht="12">
      <c r="B75" s="10" t="s">
        <v>75</v>
      </c>
      <c r="C75" s="10"/>
      <c r="G75" s="10"/>
      <c r="H75" s="96">
        <v>0</v>
      </c>
      <c r="J75" s="96">
        <v>-1</v>
      </c>
      <c r="L75" s="96">
        <v>43</v>
      </c>
      <c r="M75" s="10"/>
    </row>
    <row r="76" spans="2:13" ht="12">
      <c r="B76" s="10"/>
      <c r="C76" s="10"/>
      <c r="G76" s="10"/>
      <c r="H76" s="11">
        <f>SUM(H71:H75)</f>
        <v>79079</v>
      </c>
      <c r="J76" s="11">
        <f>SUM(J71:J75)</f>
        <v>10132</v>
      </c>
      <c r="L76" s="11">
        <f>SUM(L71:L75)</f>
        <v>123930</v>
      </c>
      <c r="M76" s="10"/>
    </row>
    <row r="77" spans="2:13" ht="12">
      <c r="B77" s="10" t="s">
        <v>76</v>
      </c>
      <c r="C77" s="10"/>
      <c r="G77" s="10"/>
      <c r="H77" s="11">
        <v>-5626</v>
      </c>
      <c r="J77" s="11">
        <v>-5862</v>
      </c>
      <c r="L77" s="11">
        <v>-48338</v>
      </c>
      <c r="M77" s="10"/>
    </row>
    <row r="78" spans="2:13" ht="12.75" thickBot="1">
      <c r="B78" s="10"/>
      <c r="C78" s="10"/>
      <c r="G78" s="10"/>
      <c r="H78" s="76">
        <f>+H76+H77</f>
        <v>73453</v>
      </c>
      <c r="J78" s="76">
        <f>+J76+J77</f>
        <v>4270</v>
      </c>
      <c r="L78" s="76">
        <f>+L76+L77</f>
        <v>75592</v>
      </c>
      <c r="M78" s="10"/>
    </row>
    <row r="79" spans="2:12" ht="12.75" thickTop="1">
      <c r="B79" s="10"/>
      <c r="C79" s="10"/>
      <c r="D79" s="10"/>
      <c r="F79" s="10"/>
      <c r="G79" s="10"/>
      <c r="H79" s="11"/>
      <c r="J79" s="11"/>
      <c r="L79" s="43"/>
    </row>
    <row r="80" spans="2:8" ht="12">
      <c r="B80" s="10" t="s">
        <v>77</v>
      </c>
      <c r="C80" s="10"/>
      <c r="D80" s="10"/>
      <c r="E80" s="10"/>
      <c r="F80" s="10"/>
      <c r="G80" s="10"/>
      <c r="H80" s="10"/>
    </row>
    <row r="81" spans="2:8" ht="12">
      <c r="B81" s="10" t="s">
        <v>78</v>
      </c>
      <c r="C81" s="10"/>
      <c r="D81" s="10"/>
      <c r="E81" s="10"/>
      <c r="F81" s="10"/>
      <c r="G81" s="10"/>
      <c r="H81" s="10"/>
    </row>
    <row r="82" spans="2:8" ht="12">
      <c r="B82" s="10"/>
      <c r="C82" s="10"/>
      <c r="D82" s="10"/>
      <c r="E82" s="10"/>
      <c r="F82" s="10"/>
      <c r="G82" s="10"/>
      <c r="H82" s="10"/>
    </row>
    <row r="83" spans="2:8" ht="12">
      <c r="B83" s="10"/>
      <c r="C83" s="10"/>
      <c r="D83" s="10"/>
      <c r="E83" s="10"/>
      <c r="F83" s="10"/>
      <c r="G83" s="10"/>
      <c r="H83" s="10"/>
    </row>
    <row r="84" spans="2:8" ht="12">
      <c r="B84" s="10"/>
      <c r="C84" s="10"/>
      <c r="D84" s="10"/>
      <c r="E84" s="10"/>
      <c r="F84" s="10"/>
      <c r="G84" s="10"/>
      <c r="H84" s="10"/>
    </row>
    <row r="85" spans="1:12" ht="12">
      <c r="A85" s="40">
        <f>A66+1</f>
        <v>9</v>
      </c>
      <c r="B85" s="41" t="s">
        <v>58</v>
      </c>
      <c r="C85" s="41"/>
      <c r="D85" s="41"/>
      <c r="E85" s="41"/>
      <c r="F85" s="41"/>
      <c r="G85" s="41"/>
      <c r="H85" s="41"/>
      <c r="I85" s="42"/>
      <c r="J85" s="42"/>
      <c r="K85" s="42"/>
      <c r="L85" s="42"/>
    </row>
    <row r="86" spans="2:8" ht="12">
      <c r="B86" s="10"/>
      <c r="C86" s="10"/>
      <c r="D86" s="10"/>
      <c r="E86" s="10"/>
      <c r="F86" s="10"/>
      <c r="G86" s="10"/>
      <c r="H86" s="10"/>
    </row>
    <row r="87" spans="2:8" ht="12">
      <c r="B87" s="10" t="s">
        <v>146</v>
      </c>
      <c r="C87" s="10"/>
      <c r="D87" s="10"/>
      <c r="E87" s="10"/>
      <c r="F87" s="10"/>
      <c r="G87" s="10"/>
      <c r="H87" s="10"/>
    </row>
    <row r="88" spans="2:8" ht="13.5" customHeight="1">
      <c r="B88" s="10" t="s">
        <v>294</v>
      </c>
      <c r="C88" s="10"/>
      <c r="D88" s="10"/>
      <c r="E88" s="10"/>
      <c r="F88" s="10"/>
      <c r="G88" s="10"/>
      <c r="H88" s="10"/>
    </row>
    <row r="89" spans="2:8" ht="13.5" customHeight="1">
      <c r="B89" s="10"/>
      <c r="C89" s="10"/>
      <c r="D89" s="10"/>
      <c r="E89" s="10"/>
      <c r="F89" s="10"/>
      <c r="G89" s="10"/>
      <c r="H89" s="10"/>
    </row>
    <row r="90" spans="2:8" ht="13.5" customHeight="1">
      <c r="B90" s="10"/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1:13" ht="12">
      <c r="A92" s="40">
        <f>A85+1</f>
        <v>10</v>
      </c>
      <c r="B92" s="41" t="s">
        <v>158</v>
      </c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</row>
    <row r="93" spans="2:8" ht="12">
      <c r="B93" s="10"/>
      <c r="C93" s="10"/>
      <c r="D93" s="10"/>
      <c r="E93" s="10"/>
      <c r="F93" s="10"/>
      <c r="G93" s="10"/>
      <c r="H93" s="10"/>
    </row>
    <row r="94" spans="2:12" ht="12">
      <c r="B94" s="10" t="s">
        <v>221</v>
      </c>
      <c r="C94" s="10"/>
      <c r="D94" s="10"/>
      <c r="E94" s="10"/>
      <c r="F94" s="10"/>
      <c r="G94" s="10"/>
      <c r="H94" s="10"/>
      <c r="K94" s="10"/>
      <c r="L94" s="10"/>
    </row>
    <row r="95" spans="2:12" ht="12">
      <c r="B95" s="10" t="s">
        <v>222</v>
      </c>
      <c r="C95" s="10"/>
      <c r="D95" s="10"/>
      <c r="E95" s="10"/>
      <c r="F95" s="10"/>
      <c r="G95" s="10"/>
      <c r="H95" s="10"/>
      <c r="K95" s="10"/>
      <c r="L95" s="10"/>
    </row>
    <row r="96" spans="2:12" ht="12">
      <c r="B96" s="10" t="s">
        <v>223</v>
      </c>
      <c r="C96" s="10"/>
      <c r="D96" s="10"/>
      <c r="E96" s="10"/>
      <c r="F96" s="10"/>
      <c r="G96" s="10"/>
      <c r="H96" s="10"/>
      <c r="K96" s="10"/>
      <c r="L96" s="10"/>
    </row>
    <row r="97" spans="2:12" ht="12">
      <c r="B97" s="10" t="s">
        <v>354</v>
      </c>
      <c r="C97" s="10"/>
      <c r="D97" s="10"/>
      <c r="E97" s="10"/>
      <c r="F97" s="10"/>
      <c r="G97" s="10"/>
      <c r="H97" s="10"/>
      <c r="K97" s="10"/>
      <c r="L97" s="10"/>
    </row>
    <row r="98" spans="2:12" ht="12">
      <c r="B98" s="10"/>
      <c r="C98" s="10"/>
      <c r="D98" s="10"/>
      <c r="E98" s="10"/>
      <c r="F98" s="10"/>
      <c r="G98" s="10"/>
      <c r="H98" s="10"/>
      <c r="K98" s="10"/>
      <c r="L98" s="10"/>
    </row>
    <row r="99" spans="2:12" ht="1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 ht="1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23"/>
    </row>
    <row r="101" spans="1:12" ht="12">
      <c r="A101" s="40">
        <f>A92+1</f>
        <v>11</v>
      </c>
      <c r="B101" s="41" t="s">
        <v>152</v>
      </c>
      <c r="C101" s="41"/>
      <c r="D101" s="41"/>
      <c r="E101" s="41"/>
      <c r="F101" s="41"/>
      <c r="G101" s="41"/>
      <c r="H101" s="41"/>
      <c r="I101" s="42"/>
      <c r="J101" s="42"/>
      <c r="K101" s="42"/>
      <c r="L101" s="42"/>
    </row>
    <row r="102" spans="2:8" ht="12">
      <c r="B102" s="10"/>
      <c r="C102" s="10"/>
      <c r="D102" s="10"/>
      <c r="E102" s="10"/>
      <c r="F102" s="10"/>
      <c r="G102" s="10"/>
      <c r="H102" s="10"/>
    </row>
    <row r="103" spans="2:8" ht="12">
      <c r="B103" s="10" t="s">
        <v>64</v>
      </c>
      <c r="C103" s="10"/>
      <c r="D103" s="10"/>
      <c r="E103" s="10"/>
      <c r="F103" s="10"/>
      <c r="G103" s="10"/>
      <c r="H103" s="10"/>
    </row>
    <row r="104" spans="2:8" ht="12">
      <c r="B104" s="10" t="s">
        <v>65</v>
      </c>
      <c r="C104" s="10"/>
      <c r="D104" s="10"/>
      <c r="E104" s="10"/>
      <c r="F104" s="10"/>
      <c r="G104" s="10"/>
      <c r="H104" s="10"/>
    </row>
    <row r="105" spans="2:8" ht="12">
      <c r="B105" s="10"/>
      <c r="C105" s="10"/>
      <c r="D105" s="10"/>
      <c r="E105" s="10"/>
      <c r="F105" s="10"/>
      <c r="G105" s="10"/>
      <c r="H105" s="10"/>
    </row>
    <row r="106" spans="2:8" ht="12">
      <c r="B106" s="10"/>
      <c r="C106" s="10"/>
      <c r="D106" s="10"/>
      <c r="E106" s="10"/>
      <c r="F106" s="10"/>
      <c r="G106" s="10"/>
      <c r="H106" s="10"/>
    </row>
    <row r="107" spans="1:12" ht="12">
      <c r="A107" s="40">
        <f>A101+1</f>
        <v>12</v>
      </c>
      <c r="B107" s="41" t="s">
        <v>154</v>
      </c>
      <c r="C107" s="41"/>
      <c r="D107" s="41"/>
      <c r="E107" s="41"/>
      <c r="F107" s="41"/>
      <c r="G107" s="41"/>
      <c r="H107" s="41"/>
      <c r="I107" s="42"/>
      <c r="J107" s="42"/>
      <c r="K107" s="42"/>
      <c r="L107" s="42"/>
    </row>
    <row r="108" spans="2:8" ht="12">
      <c r="B108" s="10"/>
      <c r="C108" s="10"/>
      <c r="D108" s="10"/>
      <c r="E108" s="10"/>
      <c r="F108" s="10"/>
      <c r="G108" s="10"/>
      <c r="H108" s="10"/>
    </row>
    <row r="109" spans="2:8" ht="12">
      <c r="B109" s="10" t="s">
        <v>79</v>
      </c>
      <c r="C109" s="10"/>
      <c r="D109" s="10"/>
      <c r="E109" s="10"/>
      <c r="F109" s="10"/>
      <c r="G109" s="10"/>
      <c r="H109" s="10"/>
    </row>
    <row r="110" spans="2:8" ht="12">
      <c r="B110" s="10" t="s">
        <v>295</v>
      </c>
      <c r="C110" s="10"/>
      <c r="D110" s="10"/>
      <c r="E110" s="10"/>
      <c r="F110" s="10"/>
      <c r="G110" s="10"/>
      <c r="H110" s="10"/>
    </row>
    <row r="111" spans="2:8" ht="12">
      <c r="B111" s="10" t="s">
        <v>66</v>
      </c>
      <c r="C111" s="10"/>
      <c r="D111" s="10"/>
      <c r="E111" s="10"/>
      <c r="F111" s="10"/>
      <c r="G111" s="10"/>
      <c r="H111" s="10"/>
    </row>
    <row r="112" spans="2:8" ht="12">
      <c r="B112" s="10"/>
      <c r="C112" s="10"/>
      <c r="D112" s="10"/>
      <c r="E112" s="10"/>
      <c r="F112" s="10"/>
      <c r="G112" s="10"/>
      <c r="H112" s="10"/>
    </row>
    <row r="113" spans="2:8" ht="12">
      <c r="B113" s="10"/>
      <c r="C113" s="10"/>
      <c r="D113" s="10"/>
      <c r="E113" s="10"/>
      <c r="F113" s="10"/>
      <c r="G113" s="10"/>
      <c r="H113" s="10"/>
    </row>
    <row r="114" spans="1:2" s="42" customFormat="1" ht="12">
      <c r="A114" s="40">
        <f>A107+1</f>
        <v>13</v>
      </c>
      <c r="B114" s="41" t="s">
        <v>355</v>
      </c>
    </row>
    <row r="116" ht="12">
      <c r="B116" s="35" t="s">
        <v>356</v>
      </c>
    </row>
    <row r="117" ht="12">
      <c r="B117" s="35" t="s">
        <v>391</v>
      </c>
    </row>
    <row r="119" ht="12">
      <c r="B119" s="35" t="s">
        <v>385</v>
      </c>
    </row>
    <row r="120" ht="12">
      <c r="B120" s="35" t="s">
        <v>384</v>
      </c>
    </row>
    <row r="122" ht="12">
      <c r="B122" s="35" t="s">
        <v>383</v>
      </c>
    </row>
    <row r="123" ht="12">
      <c r="B123" s="35" t="s">
        <v>397</v>
      </c>
    </row>
    <row r="124" ht="12">
      <c r="B124" s="35" t="s">
        <v>401</v>
      </c>
    </row>
  </sheetData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0"/>
  <sheetViews>
    <sheetView tabSelected="1" zoomScale="75" zoomScaleNormal="75" workbookViewId="0" topLeftCell="A132">
      <selection activeCell="A114" sqref="A114:N159"/>
    </sheetView>
  </sheetViews>
  <sheetFormatPr defaultColWidth="9.140625" defaultRowHeight="12.75"/>
  <cols>
    <col min="1" max="1" width="4.00390625" style="39" customWidth="1"/>
    <col min="2" max="4" width="9.140625" style="35" customWidth="1"/>
    <col min="5" max="5" width="1.421875" style="35" customWidth="1"/>
    <col min="6" max="6" width="10.421875" style="35" bestFit="1" customWidth="1"/>
    <col min="7" max="7" width="1.421875" style="35" customWidth="1"/>
    <col min="8" max="8" width="9.140625" style="35" customWidth="1"/>
    <col min="9" max="9" width="1.57421875" style="35" customWidth="1"/>
    <col min="10" max="10" width="11.00390625" style="35" customWidth="1"/>
    <col min="11" max="11" width="1.8515625" style="35" customWidth="1"/>
    <col min="12" max="12" width="10.7109375" style="35" customWidth="1"/>
    <col min="13" max="13" width="7.28125" style="35" customWidth="1"/>
    <col min="14" max="14" width="6.00390625" style="35" customWidth="1"/>
    <col min="15" max="15" width="9.140625" style="35" customWidth="1"/>
    <col min="16" max="16" width="12.57421875" style="35" customWidth="1"/>
    <col min="17" max="16384" width="9.140625" style="35" customWidth="1"/>
  </cols>
  <sheetData>
    <row r="1" spans="1:8" ht="12">
      <c r="A1" s="34" t="s">
        <v>28</v>
      </c>
      <c r="C1" s="6"/>
      <c r="D1" s="10"/>
      <c r="E1" s="10"/>
      <c r="F1" s="36"/>
      <c r="G1" s="10"/>
      <c r="H1" s="10"/>
    </row>
    <row r="2" spans="1:8" ht="12">
      <c r="A2" s="37"/>
      <c r="C2" s="10"/>
      <c r="D2" s="10"/>
      <c r="E2" s="10"/>
      <c r="F2" s="10"/>
      <c r="G2" s="10"/>
      <c r="H2" s="10"/>
    </row>
    <row r="3" spans="1:8" ht="12">
      <c r="A3" s="38" t="s">
        <v>229</v>
      </c>
      <c r="C3" s="6"/>
      <c r="D3" s="10"/>
      <c r="E3" s="10"/>
      <c r="F3" s="10"/>
      <c r="G3" s="10"/>
      <c r="H3" s="10"/>
    </row>
    <row r="4" spans="1:8" ht="12">
      <c r="A4" s="38"/>
      <c r="B4" s="42" t="str">
        <f>'Note A'!B4</f>
        <v>FOR THE QUARTER ENDED  30 JUNE 2005</v>
      </c>
      <c r="C4" s="6"/>
      <c r="D4" s="10"/>
      <c r="E4" s="10"/>
      <c r="F4" s="10"/>
      <c r="G4" s="10"/>
      <c r="H4" s="10"/>
    </row>
    <row r="5" spans="1:8" ht="12">
      <c r="A5" s="38"/>
      <c r="C5" s="6"/>
      <c r="D5" s="10"/>
      <c r="E5" s="10"/>
      <c r="F5" s="10"/>
      <c r="G5" s="10"/>
      <c r="H5" s="30"/>
    </row>
    <row r="6" spans="2:10" ht="12">
      <c r="B6" s="10"/>
      <c r="C6" s="10"/>
      <c r="D6" s="10"/>
      <c r="E6" s="10"/>
      <c r="F6" s="10"/>
      <c r="G6" s="10"/>
      <c r="H6" s="30"/>
      <c r="J6" s="102"/>
    </row>
    <row r="7" spans="1:12" ht="12">
      <c r="A7" s="40">
        <f>'Note A'!A114+1</f>
        <v>14</v>
      </c>
      <c r="B7" s="41" t="s">
        <v>163</v>
      </c>
      <c r="C7" s="41"/>
      <c r="D7" s="41"/>
      <c r="E7" s="41"/>
      <c r="F7" s="101"/>
      <c r="G7" s="41"/>
      <c r="H7" s="100"/>
      <c r="I7" s="42"/>
      <c r="J7" s="42"/>
      <c r="K7" s="42"/>
      <c r="L7" s="42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369</v>
      </c>
      <c r="C9" s="10"/>
      <c r="D9" s="10"/>
      <c r="E9" s="10"/>
      <c r="F9" s="10"/>
      <c r="G9" s="10"/>
      <c r="H9" s="10"/>
    </row>
    <row r="10" spans="2:8" ht="12">
      <c r="B10" s="10" t="s">
        <v>370</v>
      </c>
      <c r="C10" s="10"/>
      <c r="D10" s="10"/>
      <c r="E10" s="10"/>
      <c r="F10" s="10"/>
      <c r="G10" s="10"/>
      <c r="H10" s="10"/>
    </row>
    <row r="11" spans="2:8" ht="12">
      <c r="B11" s="10" t="s">
        <v>378</v>
      </c>
      <c r="C11" s="10"/>
      <c r="D11" s="10"/>
      <c r="E11" s="10"/>
      <c r="F11" s="10"/>
      <c r="G11" s="10"/>
      <c r="H11" s="10"/>
    </row>
    <row r="12" spans="2:8" ht="12">
      <c r="B12" s="10" t="s">
        <v>395</v>
      </c>
      <c r="C12" s="10"/>
      <c r="D12" s="10"/>
      <c r="E12" s="10"/>
      <c r="F12" s="10"/>
      <c r="G12" s="10"/>
      <c r="H12" s="10"/>
    </row>
    <row r="13" spans="2:8" ht="12">
      <c r="B13" s="10" t="s">
        <v>386</v>
      </c>
      <c r="C13" s="10"/>
      <c r="D13" s="10"/>
      <c r="E13" s="10"/>
      <c r="F13" s="10"/>
      <c r="G13" s="10"/>
      <c r="H13" s="10"/>
    </row>
    <row r="14" spans="2:8" ht="12">
      <c r="B14" s="10" t="s">
        <v>387</v>
      </c>
      <c r="C14" s="10"/>
      <c r="D14" s="10"/>
      <c r="E14" s="10"/>
      <c r="F14" s="10"/>
      <c r="G14" s="10"/>
      <c r="H14" s="10"/>
    </row>
    <row r="15" spans="2:14" ht="12">
      <c r="B15" s="10"/>
      <c r="C15" s="10"/>
      <c r="D15" s="10"/>
      <c r="E15" s="10"/>
      <c r="F15" s="10"/>
      <c r="G15" s="10"/>
      <c r="H15" s="10"/>
      <c r="N15" s="61"/>
    </row>
    <row r="16" spans="2:14" ht="12">
      <c r="B16" s="10" t="s">
        <v>371</v>
      </c>
      <c r="C16" s="10"/>
      <c r="D16" s="10"/>
      <c r="E16" s="10"/>
      <c r="F16" s="10"/>
      <c r="G16" s="10"/>
      <c r="H16" s="10"/>
      <c r="N16" s="61"/>
    </row>
    <row r="17" spans="2:14" ht="12">
      <c r="B17" s="10" t="s">
        <v>372</v>
      </c>
      <c r="C17" s="10"/>
      <c r="D17" s="10"/>
      <c r="E17" s="10"/>
      <c r="F17" s="10"/>
      <c r="G17" s="10"/>
      <c r="H17" s="10"/>
      <c r="N17" s="61"/>
    </row>
    <row r="18" spans="2:8" ht="12">
      <c r="B18" s="10" t="s">
        <v>314</v>
      </c>
      <c r="C18" s="10"/>
      <c r="D18" s="10"/>
      <c r="E18" s="10"/>
      <c r="F18" s="10"/>
      <c r="G18" s="10"/>
      <c r="H18" s="10"/>
    </row>
    <row r="19" spans="2:8" ht="12">
      <c r="B19" s="10" t="s">
        <v>316</v>
      </c>
      <c r="C19" s="10"/>
      <c r="D19" s="10"/>
      <c r="E19" s="10"/>
      <c r="F19" s="10"/>
      <c r="G19" s="10"/>
      <c r="H19" s="10"/>
    </row>
    <row r="20" spans="2:8" ht="12">
      <c r="B20" s="10" t="s">
        <v>319</v>
      </c>
      <c r="C20" s="10"/>
      <c r="D20" s="10"/>
      <c r="E20" s="10"/>
      <c r="F20" s="10"/>
      <c r="G20" s="10"/>
      <c r="H20" s="10"/>
    </row>
    <row r="21" spans="2:8" ht="12">
      <c r="B21" s="10" t="s">
        <v>342</v>
      </c>
      <c r="C21" s="10"/>
      <c r="D21" s="10"/>
      <c r="E21" s="10"/>
      <c r="F21" s="10"/>
      <c r="G21" s="10"/>
      <c r="H21" s="10"/>
    </row>
    <row r="22" spans="2:8" ht="12">
      <c r="B22" s="10" t="s">
        <v>318</v>
      </c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2:15" ht="12">
      <c r="B24" s="10" t="s">
        <v>373</v>
      </c>
      <c r="C24" s="10"/>
      <c r="D24" s="10"/>
      <c r="E24" s="10"/>
      <c r="F24" s="10"/>
      <c r="G24" s="10"/>
      <c r="H24" s="10"/>
      <c r="O24" s="61"/>
    </row>
    <row r="25" spans="2:8" ht="12">
      <c r="B25" s="10" t="s">
        <v>374</v>
      </c>
      <c r="C25" s="10"/>
      <c r="D25" s="10"/>
      <c r="E25" s="10"/>
      <c r="F25" s="10"/>
      <c r="G25" s="10"/>
      <c r="H25" s="10"/>
    </row>
    <row r="26" spans="2:8" ht="12">
      <c r="B26" s="10" t="s">
        <v>315</v>
      </c>
      <c r="C26" s="10"/>
      <c r="D26" s="10"/>
      <c r="E26" s="10"/>
      <c r="F26" s="10"/>
      <c r="G26" s="10"/>
      <c r="H26" s="10"/>
    </row>
    <row r="27" spans="2:8" ht="12">
      <c r="B27" s="10"/>
      <c r="C27" s="10"/>
      <c r="D27" s="30"/>
      <c r="E27" s="10"/>
      <c r="F27" s="10"/>
      <c r="G27" s="10"/>
      <c r="H27" s="10"/>
    </row>
    <row r="28" spans="2:10" ht="12">
      <c r="B28" s="10"/>
      <c r="C28" s="10"/>
      <c r="D28" s="10"/>
      <c r="E28" s="10"/>
      <c r="F28" s="30"/>
      <c r="G28" s="10"/>
      <c r="H28" s="103"/>
      <c r="J28" s="61"/>
    </row>
    <row r="29" spans="2:8" ht="12">
      <c r="B29" s="10"/>
      <c r="C29" s="10"/>
      <c r="D29" s="10"/>
      <c r="E29" s="10"/>
      <c r="F29" s="10"/>
      <c r="G29" s="10"/>
      <c r="H29" s="10"/>
    </row>
    <row r="30" spans="1:12" ht="12">
      <c r="A30" s="40">
        <f>A7+1</f>
        <v>15</v>
      </c>
      <c r="B30" s="41" t="s">
        <v>176</v>
      </c>
      <c r="C30" s="41"/>
      <c r="D30" s="41"/>
      <c r="E30" s="41"/>
      <c r="F30" s="41"/>
      <c r="G30" s="41"/>
      <c r="H30" s="41"/>
      <c r="I30" s="42"/>
      <c r="J30" s="42"/>
      <c r="K30" s="42"/>
      <c r="L30" s="42"/>
    </row>
    <row r="31" spans="2:8" ht="12">
      <c r="B31" s="10"/>
      <c r="C31" s="10"/>
      <c r="D31" s="10"/>
      <c r="E31" s="10"/>
      <c r="F31" s="10"/>
      <c r="G31" s="10"/>
      <c r="H31" s="10"/>
    </row>
    <row r="32" spans="2:8" ht="12">
      <c r="B32" s="10" t="s">
        <v>375</v>
      </c>
      <c r="C32" s="10"/>
      <c r="D32" s="10"/>
      <c r="E32" s="10"/>
      <c r="F32" s="10"/>
      <c r="G32" s="10"/>
      <c r="H32" s="10"/>
    </row>
    <row r="33" spans="2:8" ht="12">
      <c r="B33" s="10" t="s">
        <v>376</v>
      </c>
      <c r="C33" s="10"/>
      <c r="D33" s="10"/>
      <c r="E33" s="10"/>
      <c r="F33" s="10"/>
      <c r="G33" s="10"/>
      <c r="H33" s="10"/>
    </row>
    <row r="34" spans="2:8" ht="12">
      <c r="B34" s="44" t="s">
        <v>326</v>
      </c>
      <c r="C34" s="10"/>
      <c r="D34" s="10"/>
      <c r="E34" s="10"/>
      <c r="F34" s="10"/>
      <c r="G34" s="10"/>
      <c r="H34" s="10"/>
    </row>
    <row r="35" spans="2:8" ht="12">
      <c r="B35" s="44"/>
      <c r="C35" s="10"/>
      <c r="D35" s="10"/>
      <c r="E35" s="10"/>
      <c r="F35" s="10"/>
      <c r="G35" s="10"/>
      <c r="H35" s="10"/>
    </row>
    <row r="36" spans="2:8" ht="12">
      <c r="B36" s="10" t="s">
        <v>377</v>
      </c>
      <c r="C36" s="10"/>
      <c r="D36" s="10"/>
      <c r="E36" s="10"/>
      <c r="F36" s="10"/>
      <c r="G36" s="10"/>
      <c r="H36" s="10"/>
    </row>
    <row r="37" spans="2:8" ht="12">
      <c r="B37" s="10" t="s">
        <v>390</v>
      </c>
      <c r="C37" s="10"/>
      <c r="D37" s="10"/>
      <c r="E37" s="10"/>
      <c r="F37" s="10"/>
      <c r="G37" s="10"/>
      <c r="H37" s="10"/>
    </row>
    <row r="38" spans="2:8" ht="12">
      <c r="B38" s="10" t="s">
        <v>396</v>
      </c>
      <c r="C38" s="10"/>
      <c r="D38" s="10"/>
      <c r="E38" s="10"/>
      <c r="F38" s="10"/>
      <c r="G38" s="10"/>
      <c r="H38" s="10"/>
    </row>
    <row r="39" spans="2:8" ht="12">
      <c r="B39" s="10"/>
      <c r="C39" s="10"/>
      <c r="D39" s="10"/>
      <c r="E39" s="10"/>
      <c r="F39" s="10"/>
      <c r="G39" s="10"/>
      <c r="H39" s="10"/>
    </row>
    <row r="40" spans="2:8" ht="12">
      <c r="B40" s="10" t="s">
        <v>379</v>
      </c>
      <c r="C40" s="10"/>
      <c r="D40" s="10"/>
      <c r="E40" s="10"/>
      <c r="F40" s="10"/>
      <c r="G40" s="10"/>
      <c r="H40" s="10"/>
    </row>
    <row r="41" spans="2:8" ht="12">
      <c r="B41" s="10" t="s">
        <v>380</v>
      </c>
      <c r="C41" s="10"/>
      <c r="D41" s="10"/>
      <c r="E41" s="10"/>
      <c r="F41" s="10"/>
      <c r="G41" s="10"/>
      <c r="H41" s="10"/>
    </row>
    <row r="42" spans="2:16" ht="12">
      <c r="B42" s="10"/>
      <c r="C42" s="10"/>
      <c r="D42" s="10"/>
      <c r="E42" s="10"/>
      <c r="F42" s="30"/>
      <c r="G42" s="10"/>
      <c r="H42" s="30"/>
      <c r="P42" s="61"/>
    </row>
    <row r="43" spans="2:16" ht="12">
      <c r="B43" s="10"/>
      <c r="C43" s="10"/>
      <c r="D43" s="10"/>
      <c r="E43" s="10"/>
      <c r="F43" s="30"/>
      <c r="G43" s="10"/>
      <c r="H43" s="30"/>
      <c r="P43" s="61"/>
    </row>
    <row r="44" spans="2:16" ht="12">
      <c r="B44" s="10"/>
      <c r="C44" s="10"/>
      <c r="D44" s="10"/>
      <c r="E44" s="10"/>
      <c r="F44" s="10"/>
      <c r="G44" s="10"/>
      <c r="H44" s="10"/>
      <c r="P44" s="61"/>
    </row>
    <row r="45" spans="1:13" ht="12">
      <c r="A45" s="40">
        <f>A30+1</f>
        <v>16</v>
      </c>
      <c r="B45" s="41" t="s">
        <v>160</v>
      </c>
      <c r="C45" s="41"/>
      <c r="D45" s="41"/>
      <c r="E45" s="41"/>
      <c r="F45" s="41"/>
      <c r="G45" s="41"/>
      <c r="H45" s="41"/>
      <c r="I45" s="42"/>
      <c r="J45" s="42"/>
      <c r="K45" s="42"/>
      <c r="L45" s="42"/>
      <c r="M45" s="42"/>
    </row>
    <row r="46" spans="2:8" ht="12">
      <c r="B46" s="10"/>
      <c r="C46" s="10"/>
      <c r="D46" s="10"/>
      <c r="E46" s="10"/>
      <c r="F46" s="10"/>
      <c r="G46" s="10"/>
      <c r="H46" s="10"/>
    </row>
    <row r="47" spans="2:8" ht="12">
      <c r="B47" s="10" t="s">
        <v>182</v>
      </c>
      <c r="C47" s="10"/>
      <c r="D47" s="10"/>
      <c r="E47" s="10"/>
      <c r="F47" s="10"/>
      <c r="G47" s="10"/>
      <c r="H47" s="10"/>
    </row>
    <row r="48" spans="2:8" ht="12">
      <c r="B48" s="10" t="s">
        <v>317</v>
      </c>
      <c r="C48" s="10"/>
      <c r="D48" s="10"/>
      <c r="E48" s="10"/>
      <c r="F48" s="10"/>
      <c r="G48" s="10"/>
      <c r="H48" s="10"/>
    </row>
    <row r="49" spans="2:8" ht="12">
      <c r="B49" s="10" t="s">
        <v>320</v>
      </c>
      <c r="C49" s="10"/>
      <c r="D49" s="10"/>
      <c r="E49" s="10"/>
      <c r="F49" s="10"/>
      <c r="G49" s="10"/>
      <c r="H49" s="10"/>
    </row>
    <row r="50" spans="2:8" ht="12">
      <c r="B50" s="10"/>
      <c r="C50" s="10"/>
      <c r="D50" s="10"/>
      <c r="E50" s="10"/>
      <c r="F50" s="10"/>
      <c r="G50" s="10"/>
      <c r="H50" s="10"/>
    </row>
    <row r="51" spans="2:8" ht="12">
      <c r="B51" s="10" t="s">
        <v>235</v>
      </c>
      <c r="C51" s="10"/>
      <c r="D51" s="10"/>
      <c r="E51" s="10"/>
      <c r="F51" s="10"/>
      <c r="G51" s="10"/>
      <c r="H51" s="10"/>
    </row>
    <row r="52" spans="2:8" ht="12">
      <c r="B52" s="10" t="s">
        <v>237</v>
      </c>
      <c r="C52" s="10"/>
      <c r="D52" s="10"/>
      <c r="E52" s="10"/>
      <c r="F52" s="10"/>
      <c r="G52" s="10"/>
      <c r="H52" s="10"/>
    </row>
    <row r="53" spans="2:8" ht="12">
      <c r="B53" s="10" t="s">
        <v>236</v>
      </c>
      <c r="C53" s="10"/>
      <c r="D53" s="10"/>
      <c r="E53" s="10"/>
      <c r="F53" s="10"/>
      <c r="G53" s="10"/>
      <c r="H53" s="10"/>
    </row>
    <row r="54" spans="2:8" ht="12">
      <c r="B54" s="10"/>
      <c r="C54" s="10"/>
      <c r="D54" s="10"/>
      <c r="E54" s="10"/>
      <c r="F54" s="10"/>
      <c r="G54" s="10"/>
      <c r="H54" s="10"/>
    </row>
    <row r="55" spans="2:8" ht="12">
      <c r="B55" s="10"/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1:8" ht="12">
      <c r="A57" s="40">
        <f>A45+1</f>
        <v>17</v>
      </c>
      <c r="B57" s="41" t="s">
        <v>161</v>
      </c>
      <c r="C57" s="41"/>
      <c r="D57" s="41"/>
      <c r="E57" s="41"/>
      <c r="F57" s="41"/>
      <c r="G57" s="41"/>
      <c r="H57" s="41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 t="s">
        <v>277</v>
      </c>
      <c r="C59" s="10"/>
      <c r="D59" s="10"/>
      <c r="E59" s="10"/>
      <c r="F59" s="10"/>
      <c r="G59" s="10"/>
      <c r="H59" s="10"/>
    </row>
    <row r="60" spans="2:10" ht="12">
      <c r="B60" s="10"/>
      <c r="C60" s="10"/>
      <c r="D60" s="10"/>
      <c r="E60" s="10"/>
      <c r="F60" s="10"/>
      <c r="G60" s="10"/>
      <c r="H60" s="10"/>
      <c r="J60" s="43"/>
    </row>
    <row r="61" spans="2:10" ht="12">
      <c r="B61" s="10"/>
      <c r="C61" s="10"/>
      <c r="D61" s="10"/>
      <c r="E61" s="10"/>
      <c r="F61" s="10"/>
      <c r="G61" s="10"/>
      <c r="H61" s="10"/>
      <c r="J61" s="43"/>
    </row>
    <row r="62" spans="1:8" s="42" customFormat="1" ht="12">
      <c r="A62" s="40">
        <f>A57+1</f>
        <v>18</v>
      </c>
      <c r="B62" s="41" t="s">
        <v>94</v>
      </c>
      <c r="C62" s="41"/>
      <c r="D62" s="41"/>
      <c r="E62" s="41"/>
      <c r="F62" s="41"/>
      <c r="G62" s="41"/>
      <c r="H62" s="41"/>
    </row>
    <row r="63" spans="2:13" ht="12">
      <c r="B63" s="10"/>
      <c r="C63" s="10"/>
      <c r="D63" s="10"/>
      <c r="E63" s="10"/>
      <c r="F63" s="10"/>
      <c r="G63" s="10"/>
      <c r="H63" s="10"/>
      <c r="I63" s="11"/>
      <c r="J63" s="113" t="s">
        <v>358</v>
      </c>
      <c r="K63" s="113"/>
      <c r="L63" s="113"/>
      <c r="M63" s="43"/>
    </row>
    <row r="64" spans="2:13" ht="12">
      <c r="B64" s="10"/>
      <c r="C64" s="10"/>
      <c r="D64" s="10"/>
      <c r="E64" s="10"/>
      <c r="F64" s="10"/>
      <c r="G64" s="10"/>
      <c r="H64" s="10"/>
      <c r="I64" s="119" t="s">
        <v>357</v>
      </c>
      <c r="J64" s="119"/>
      <c r="K64" s="119"/>
      <c r="L64" s="119"/>
      <c r="M64" s="45"/>
    </row>
    <row r="65" spans="2:19" ht="12">
      <c r="B65" s="10"/>
      <c r="C65" s="10"/>
      <c r="D65" s="10"/>
      <c r="E65" s="10"/>
      <c r="F65" s="10"/>
      <c r="G65" s="10"/>
      <c r="H65" s="10"/>
      <c r="J65" s="45" t="s">
        <v>324</v>
      </c>
      <c r="L65" s="45" t="s">
        <v>233</v>
      </c>
      <c r="M65" s="43"/>
      <c r="Q65" s="10"/>
      <c r="R65" s="10"/>
      <c r="S65" s="10"/>
    </row>
    <row r="66" spans="2:19" ht="12">
      <c r="B66" s="10"/>
      <c r="C66" s="10"/>
      <c r="D66" s="10"/>
      <c r="E66" s="10"/>
      <c r="F66" s="10"/>
      <c r="G66" s="10"/>
      <c r="H66" s="10"/>
      <c r="J66" s="23" t="s">
        <v>5</v>
      </c>
      <c r="L66" s="23" t="s">
        <v>5</v>
      </c>
      <c r="M66" s="23"/>
      <c r="Q66" s="10"/>
      <c r="R66" s="10"/>
      <c r="S66" s="10"/>
    </row>
    <row r="67" spans="2:19" ht="12">
      <c r="B67" s="10"/>
      <c r="C67" s="10"/>
      <c r="D67" s="10"/>
      <c r="E67" s="10"/>
      <c r="F67" s="10"/>
      <c r="G67" s="10"/>
      <c r="H67" s="10"/>
      <c r="J67" s="23"/>
      <c r="L67" s="23"/>
      <c r="M67" s="23"/>
      <c r="Q67" s="10"/>
      <c r="R67" s="10"/>
      <c r="S67" s="10"/>
    </row>
    <row r="68" spans="2:19" ht="12">
      <c r="B68" s="10" t="s">
        <v>204</v>
      </c>
      <c r="C68" s="10"/>
      <c r="D68" s="10"/>
      <c r="E68" s="10"/>
      <c r="F68" s="10"/>
      <c r="G68" s="10"/>
      <c r="H68" s="10"/>
      <c r="J68" s="23">
        <v>-261</v>
      </c>
      <c r="L68" s="23">
        <f>-142+43</f>
        <v>-99</v>
      </c>
      <c r="M68" s="23"/>
      <c r="Q68" s="10"/>
      <c r="R68" s="10"/>
      <c r="S68" s="10"/>
    </row>
    <row r="69" spans="2:19" ht="12">
      <c r="B69" s="10" t="s">
        <v>297</v>
      </c>
      <c r="C69" s="10"/>
      <c r="D69" s="10"/>
      <c r="E69" s="10"/>
      <c r="F69" s="10"/>
      <c r="G69" s="10"/>
      <c r="H69" s="10"/>
      <c r="J69" s="23">
        <v>0</v>
      </c>
      <c r="L69" s="23">
        <v>-58</v>
      </c>
      <c r="M69" s="23"/>
      <c r="Q69" s="10"/>
      <c r="R69" s="10"/>
      <c r="S69" s="10"/>
    </row>
    <row r="70" spans="2:19" ht="12">
      <c r="B70" s="10" t="s">
        <v>298</v>
      </c>
      <c r="C70" s="10"/>
      <c r="D70" s="10"/>
      <c r="E70" s="10"/>
      <c r="F70" s="10"/>
      <c r="G70" s="10"/>
      <c r="H70" s="10"/>
      <c r="J70" s="29">
        <f>20+20+20+26</f>
        <v>86</v>
      </c>
      <c r="L70" s="29">
        <v>18</v>
      </c>
      <c r="M70" s="23"/>
      <c r="Q70" s="10"/>
      <c r="R70" s="10"/>
      <c r="S70" s="10"/>
    </row>
    <row r="71" spans="2:19" ht="12">
      <c r="B71" s="10"/>
      <c r="C71" s="10"/>
      <c r="D71" s="10"/>
      <c r="E71" s="10"/>
      <c r="F71" s="10"/>
      <c r="G71" s="10"/>
      <c r="H71" s="10"/>
      <c r="J71" s="23">
        <f>SUM(J68:J70)</f>
        <v>-175</v>
      </c>
      <c r="L71" s="23">
        <f>SUM(L68:L70)</f>
        <v>-139</v>
      </c>
      <c r="M71" s="23"/>
      <c r="Q71" s="10"/>
      <c r="R71" s="10"/>
      <c r="S71" s="10"/>
    </row>
    <row r="72" spans="2:19" ht="12">
      <c r="B72" s="10" t="s">
        <v>299</v>
      </c>
      <c r="C72" s="10"/>
      <c r="D72" s="10"/>
      <c r="E72" s="10"/>
      <c r="F72" s="10"/>
      <c r="G72" s="10"/>
      <c r="H72" s="10"/>
      <c r="J72" s="43">
        <v>10</v>
      </c>
      <c r="L72" s="43">
        <v>-122</v>
      </c>
      <c r="N72" s="10"/>
      <c r="O72" s="10"/>
      <c r="Q72" s="10"/>
      <c r="R72" s="10"/>
      <c r="S72" s="10"/>
    </row>
    <row r="73" spans="2:19" ht="12.75" thickBot="1">
      <c r="B73" s="35" t="s">
        <v>325</v>
      </c>
      <c r="C73" s="10"/>
      <c r="D73" s="10"/>
      <c r="E73" s="10"/>
      <c r="G73" s="10"/>
      <c r="H73" s="10"/>
      <c r="J73" s="77">
        <f>SUM(J71:J72)</f>
        <v>-165</v>
      </c>
      <c r="K73" s="33"/>
      <c r="L73" s="77">
        <f>SUM(L71:L72)</f>
        <v>-261</v>
      </c>
      <c r="M73" s="46"/>
      <c r="N73" s="10"/>
      <c r="Q73" s="10"/>
      <c r="R73" s="10"/>
      <c r="S73" s="10"/>
    </row>
    <row r="74" spans="2:19" ht="12.75" thickTop="1">
      <c r="B74" s="10"/>
      <c r="C74" s="10"/>
      <c r="D74" s="10"/>
      <c r="E74" s="10"/>
      <c r="G74" s="10"/>
      <c r="H74" s="10"/>
      <c r="J74" s="47"/>
      <c r="L74" s="47"/>
      <c r="M74" s="33"/>
      <c r="N74" s="10"/>
      <c r="Q74" s="10"/>
      <c r="R74" s="10"/>
      <c r="S74" s="10"/>
    </row>
    <row r="75" spans="2:20" ht="12">
      <c r="B75" s="10" t="s">
        <v>147</v>
      </c>
      <c r="C75" s="10"/>
      <c r="D75" s="10"/>
      <c r="E75" s="10"/>
      <c r="G75" s="10"/>
      <c r="H75" s="10"/>
      <c r="J75" s="47"/>
      <c r="L75" s="47"/>
      <c r="M75" s="33"/>
      <c r="N75" s="10"/>
      <c r="Q75" s="10"/>
      <c r="R75" s="10"/>
      <c r="S75" s="10"/>
      <c r="T75" s="75"/>
    </row>
    <row r="76" spans="2:19" ht="12">
      <c r="B76" s="10" t="s">
        <v>148</v>
      </c>
      <c r="C76" s="10"/>
      <c r="D76" s="10"/>
      <c r="E76" s="10"/>
      <c r="G76" s="10"/>
      <c r="H76" s="10"/>
      <c r="J76" s="47">
        <v>-267</v>
      </c>
      <c r="L76" s="47">
        <v>-261</v>
      </c>
      <c r="M76" s="33"/>
      <c r="N76" s="10"/>
      <c r="Q76" s="41"/>
      <c r="R76" s="41"/>
      <c r="S76" s="10"/>
    </row>
    <row r="77" spans="2:19" ht="12">
      <c r="B77" s="10" t="s">
        <v>149</v>
      </c>
      <c r="C77" s="10"/>
      <c r="D77" s="10"/>
      <c r="E77" s="10"/>
      <c r="G77" s="10"/>
      <c r="H77" s="10"/>
      <c r="J77" s="47">
        <v>102</v>
      </c>
      <c r="L77" s="47">
        <v>0</v>
      </c>
      <c r="M77" s="33"/>
      <c r="N77" s="10"/>
      <c r="Q77" s="10"/>
      <c r="R77" s="10"/>
      <c r="S77" s="10"/>
    </row>
    <row r="78" spans="2:19" ht="12.75" thickBot="1">
      <c r="B78" s="10"/>
      <c r="C78" s="10"/>
      <c r="D78" s="10"/>
      <c r="E78" s="10"/>
      <c r="F78" s="10"/>
      <c r="G78" s="10"/>
      <c r="H78" s="10"/>
      <c r="J78" s="77">
        <f>SUM(J76:J77)</f>
        <v>-165</v>
      </c>
      <c r="L78" s="77">
        <f>SUM(L76:L77)</f>
        <v>-261</v>
      </c>
      <c r="Q78" s="10"/>
      <c r="R78" s="10"/>
      <c r="S78" s="10"/>
    </row>
    <row r="79" spans="2:12" ht="12.75" thickTop="1">
      <c r="B79" s="10"/>
      <c r="C79" s="10"/>
      <c r="D79" s="10"/>
      <c r="E79" s="10"/>
      <c r="F79" s="10"/>
      <c r="G79" s="10"/>
      <c r="H79" s="10"/>
      <c r="J79" s="23"/>
      <c r="L79" s="23"/>
    </row>
    <row r="80" spans="2:8" ht="12">
      <c r="B80" s="10" t="s">
        <v>208</v>
      </c>
      <c r="C80" s="10"/>
      <c r="D80" s="10"/>
      <c r="E80" s="10"/>
      <c r="F80" s="10"/>
      <c r="G80" s="10"/>
      <c r="H80" s="10"/>
    </row>
    <row r="81" spans="2:8" ht="12">
      <c r="B81" s="10"/>
      <c r="C81" s="10"/>
      <c r="D81" s="10"/>
      <c r="E81" s="10"/>
      <c r="F81" s="10"/>
      <c r="G81" s="10"/>
      <c r="H81" s="10"/>
    </row>
    <row r="82" spans="2:12" ht="12">
      <c r="B82" s="10" t="s">
        <v>209</v>
      </c>
      <c r="C82" s="10"/>
      <c r="D82" s="10"/>
      <c r="E82" s="10"/>
      <c r="F82" s="10"/>
      <c r="G82" s="10"/>
      <c r="H82" s="10"/>
      <c r="J82" s="11">
        <v>86</v>
      </c>
      <c r="K82" s="10"/>
      <c r="L82" s="11">
        <f>18-58</f>
        <v>-40</v>
      </c>
    </row>
    <row r="83" spans="2:12" ht="12">
      <c r="B83" s="10" t="s">
        <v>218</v>
      </c>
      <c r="C83" s="10"/>
      <c r="D83" s="10"/>
      <c r="E83" s="10"/>
      <c r="F83" s="10"/>
      <c r="G83" s="10"/>
      <c r="H83" s="10"/>
      <c r="J83" s="11">
        <v>1122</v>
      </c>
      <c r="K83" s="10"/>
      <c r="L83" s="11">
        <f>1434+50+26</f>
        <v>1510</v>
      </c>
    </row>
    <row r="84" spans="2:12" ht="12.75" thickBot="1">
      <c r="B84" s="10"/>
      <c r="C84" s="10"/>
      <c r="D84" s="10"/>
      <c r="E84" s="10"/>
      <c r="F84" s="103"/>
      <c r="G84" s="10"/>
      <c r="H84" s="10"/>
      <c r="J84" s="76">
        <f>SUM(J82:J83)</f>
        <v>1208</v>
      </c>
      <c r="K84" s="10"/>
      <c r="L84" s="76">
        <f>SUM(L82:L83)</f>
        <v>1470</v>
      </c>
    </row>
    <row r="85" spans="2:12" ht="12.75" thickTop="1">
      <c r="B85" s="10"/>
      <c r="C85" s="10"/>
      <c r="D85" s="10"/>
      <c r="E85" s="10"/>
      <c r="F85" s="10"/>
      <c r="G85" s="10"/>
      <c r="H85" s="10"/>
      <c r="J85" s="23"/>
      <c r="L85" s="23"/>
    </row>
    <row r="86" spans="2:8" ht="12">
      <c r="B86" s="10" t="s">
        <v>381</v>
      </c>
      <c r="C86" s="10"/>
      <c r="D86" s="10"/>
      <c r="E86" s="10"/>
      <c r="F86" s="10"/>
      <c r="G86" s="10"/>
      <c r="H86" s="10"/>
    </row>
    <row r="87" spans="2:8" ht="12">
      <c r="B87" s="10"/>
      <c r="C87" s="10"/>
      <c r="D87" s="10"/>
      <c r="E87" s="10"/>
      <c r="F87" s="10"/>
      <c r="G87" s="10"/>
      <c r="H87" s="10"/>
    </row>
    <row r="88" spans="2:8" ht="12" customHeight="1">
      <c r="B88" s="10"/>
      <c r="C88" s="10"/>
      <c r="D88" s="10"/>
      <c r="E88" s="10"/>
      <c r="F88" s="10"/>
      <c r="G88" s="10"/>
      <c r="H88" s="10"/>
    </row>
    <row r="89" spans="2:8" ht="12">
      <c r="B89" s="10"/>
      <c r="C89" s="10"/>
      <c r="D89" s="10"/>
      <c r="E89" s="10"/>
      <c r="F89" s="10"/>
      <c r="G89" s="10"/>
      <c r="H89" s="10"/>
    </row>
    <row r="90" spans="1:8" s="42" customFormat="1" ht="12">
      <c r="A90" s="40">
        <f>A62+1</f>
        <v>19</v>
      </c>
      <c r="B90" s="41" t="s">
        <v>150</v>
      </c>
      <c r="C90" s="41"/>
      <c r="D90" s="41"/>
      <c r="E90" s="41"/>
      <c r="F90" s="41"/>
      <c r="G90" s="41"/>
      <c r="H90" s="41"/>
    </row>
    <row r="91" spans="2:8" ht="12">
      <c r="B91" s="10"/>
      <c r="C91" s="10"/>
      <c r="D91" s="10"/>
      <c r="E91" s="10"/>
      <c r="F91" s="10"/>
      <c r="G91" s="10"/>
      <c r="H91" s="10"/>
    </row>
    <row r="92" spans="2:8" ht="12">
      <c r="B92" s="10" t="s">
        <v>359</v>
      </c>
      <c r="C92" s="10"/>
      <c r="D92" s="10"/>
      <c r="E92" s="10"/>
      <c r="F92" s="10"/>
      <c r="G92" s="10"/>
      <c r="H92" s="10"/>
    </row>
    <row r="93" spans="2:12" ht="12">
      <c r="B93" s="44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ht="1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ht="1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8" s="42" customFormat="1" ht="12">
      <c r="A96" s="40">
        <f>A90+1</f>
        <v>20</v>
      </c>
      <c r="B96" s="41" t="s">
        <v>151</v>
      </c>
      <c r="C96" s="41"/>
      <c r="D96" s="41"/>
      <c r="E96" s="41"/>
      <c r="F96" s="41"/>
      <c r="G96" s="41"/>
      <c r="H96" s="41"/>
    </row>
    <row r="97" spans="2:8" ht="12">
      <c r="B97" s="10"/>
      <c r="C97" s="10"/>
      <c r="D97" s="10"/>
      <c r="E97" s="10"/>
      <c r="F97" s="10"/>
      <c r="G97" s="10"/>
      <c r="H97" s="10"/>
    </row>
    <row r="98" spans="2:8" ht="12">
      <c r="B98" s="10" t="s">
        <v>360</v>
      </c>
      <c r="C98" s="10"/>
      <c r="D98" s="10"/>
      <c r="E98" s="10"/>
      <c r="F98" s="10"/>
      <c r="G98" s="10"/>
      <c r="H98" s="10"/>
    </row>
    <row r="99" spans="2:8" ht="12">
      <c r="B99" s="10" t="s">
        <v>361</v>
      </c>
      <c r="C99" s="10"/>
      <c r="D99" s="10"/>
      <c r="E99" s="10"/>
      <c r="F99" s="10"/>
      <c r="G99" s="10"/>
      <c r="H99" s="10"/>
    </row>
    <row r="100" spans="2:8" ht="12">
      <c r="B100" s="10"/>
      <c r="C100" s="10"/>
      <c r="D100" s="10"/>
      <c r="E100" s="10"/>
      <c r="F100" s="10"/>
      <c r="G100" s="10"/>
      <c r="H100" s="10"/>
    </row>
    <row r="101" spans="2:8" ht="12">
      <c r="B101" s="10" t="s">
        <v>333</v>
      </c>
      <c r="C101" s="10"/>
      <c r="D101" s="10"/>
      <c r="E101" s="10"/>
      <c r="F101" s="10"/>
      <c r="G101" s="10"/>
      <c r="H101" s="10"/>
    </row>
    <row r="102" spans="2:8" ht="12">
      <c r="B102" s="10"/>
      <c r="C102" s="10"/>
      <c r="D102" s="10"/>
      <c r="E102" s="10"/>
      <c r="F102" s="10"/>
      <c r="G102" s="10"/>
      <c r="H102" s="10"/>
    </row>
    <row r="103" spans="2:8" ht="12">
      <c r="B103" s="10" t="s">
        <v>334</v>
      </c>
      <c r="C103" s="10"/>
      <c r="D103" s="10"/>
      <c r="E103" s="10"/>
      <c r="F103" s="10"/>
      <c r="G103" s="10"/>
      <c r="H103" s="10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>
      <c r="B105" s="10" t="s">
        <v>382</v>
      </c>
      <c r="C105" s="10"/>
      <c r="D105" s="10"/>
      <c r="E105" s="10"/>
      <c r="F105" s="10"/>
      <c r="G105" s="10"/>
      <c r="H105" s="10"/>
    </row>
    <row r="106" spans="2:8" ht="12">
      <c r="B106" s="10"/>
      <c r="C106" s="10"/>
      <c r="D106" s="10"/>
      <c r="E106" s="10"/>
      <c r="F106" s="10"/>
      <c r="G106" s="10"/>
      <c r="H106" s="10"/>
    </row>
    <row r="107" spans="2:8" ht="12">
      <c r="B107" s="10"/>
      <c r="C107" s="10"/>
      <c r="D107" s="10"/>
      <c r="E107" s="10"/>
      <c r="F107" s="10"/>
      <c r="G107" s="10"/>
      <c r="H107" s="10"/>
    </row>
    <row r="108" spans="2:8" ht="12">
      <c r="B108" s="10" t="s">
        <v>389</v>
      </c>
      <c r="C108" s="10"/>
      <c r="D108" s="10"/>
      <c r="E108" s="10"/>
      <c r="F108" s="10"/>
      <c r="G108" s="10"/>
      <c r="H108" s="10"/>
    </row>
    <row r="109" spans="2:8" ht="12">
      <c r="B109" s="10" t="s">
        <v>388</v>
      </c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8" ht="12">
      <c r="B112" s="10"/>
      <c r="C112" s="10"/>
      <c r="D112" s="10"/>
      <c r="E112" s="10"/>
      <c r="F112" s="10"/>
      <c r="G112" s="10"/>
      <c r="H112" s="10"/>
    </row>
    <row r="113" spans="2:8" ht="12">
      <c r="B113" s="10"/>
      <c r="C113" s="10"/>
      <c r="D113" s="10"/>
      <c r="E113" s="10"/>
      <c r="F113" s="10"/>
      <c r="G113" s="10"/>
      <c r="H113" s="10"/>
    </row>
    <row r="114" spans="2:8" ht="12">
      <c r="B114" s="10"/>
      <c r="C114" s="10"/>
      <c r="D114" s="10"/>
      <c r="E114" s="10"/>
      <c r="F114" s="10"/>
      <c r="G114" s="10"/>
      <c r="H114" s="10"/>
    </row>
    <row r="115" spans="1:8" s="42" customFormat="1" ht="12">
      <c r="A115" s="40">
        <f>A96+1</f>
        <v>21</v>
      </c>
      <c r="B115" s="41" t="s">
        <v>179</v>
      </c>
      <c r="C115" s="41"/>
      <c r="D115" s="41"/>
      <c r="E115" s="41"/>
      <c r="F115" s="41"/>
      <c r="G115" s="41"/>
      <c r="H115" s="41"/>
    </row>
    <row r="116" spans="2:8" ht="12">
      <c r="B116" s="10"/>
      <c r="C116" s="10"/>
      <c r="D116" s="10"/>
      <c r="E116" s="10"/>
      <c r="F116" s="10"/>
      <c r="G116" s="10"/>
      <c r="H116" s="10"/>
    </row>
    <row r="117" spans="2:8" ht="12">
      <c r="B117" s="10" t="s">
        <v>305</v>
      </c>
      <c r="C117" s="10"/>
      <c r="D117" s="10"/>
      <c r="E117" s="10"/>
      <c r="F117" s="10"/>
      <c r="G117" s="10"/>
      <c r="H117" s="10"/>
    </row>
    <row r="118" spans="2:8" ht="12">
      <c r="B118" s="10"/>
      <c r="C118" s="10"/>
      <c r="D118" s="10"/>
      <c r="E118" s="10"/>
      <c r="F118" s="10"/>
      <c r="G118" s="10"/>
      <c r="H118" s="10"/>
    </row>
    <row r="119" spans="2:8" ht="12">
      <c r="B119" s="10" t="s">
        <v>244</v>
      </c>
      <c r="C119" s="10"/>
      <c r="D119" s="10"/>
      <c r="E119" s="10"/>
      <c r="F119" s="10"/>
      <c r="G119" s="10"/>
      <c r="H119" s="10"/>
    </row>
    <row r="120" spans="2:8" ht="12">
      <c r="B120" s="10" t="s">
        <v>245</v>
      </c>
      <c r="C120" s="10"/>
      <c r="D120" s="10"/>
      <c r="E120" s="10"/>
      <c r="F120" s="10"/>
      <c r="G120" s="10"/>
      <c r="H120" s="10"/>
    </row>
    <row r="121" spans="2:8" ht="12">
      <c r="B121" s="10" t="s">
        <v>246</v>
      </c>
      <c r="C121" s="10"/>
      <c r="D121" s="10"/>
      <c r="E121" s="10"/>
      <c r="F121" s="10"/>
      <c r="G121" s="10"/>
      <c r="H121" s="10"/>
    </row>
    <row r="122" spans="2:8" ht="12">
      <c r="B122" s="10" t="s">
        <v>247</v>
      </c>
      <c r="C122" s="10"/>
      <c r="D122" s="10"/>
      <c r="E122" s="10"/>
      <c r="F122" s="10"/>
      <c r="G122" s="10"/>
      <c r="H122" s="10"/>
    </row>
    <row r="123" spans="2:8" ht="12">
      <c r="B123" s="10" t="s">
        <v>248</v>
      </c>
      <c r="C123" s="10"/>
      <c r="D123" s="10"/>
      <c r="E123" s="10"/>
      <c r="F123" s="10"/>
      <c r="G123" s="10"/>
      <c r="H123" s="10"/>
    </row>
    <row r="124" spans="2:8" ht="12">
      <c r="B124" s="10" t="s">
        <v>249</v>
      </c>
      <c r="C124" s="10"/>
      <c r="D124" s="10"/>
      <c r="E124" s="10"/>
      <c r="F124" s="10"/>
      <c r="G124" s="10"/>
      <c r="H124" s="10"/>
    </row>
    <row r="125" spans="2:8" ht="12">
      <c r="B125" s="10" t="s">
        <v>332</v>
      </c>
      <c r="C125" s="10"/>
      <c r="D125" s="10"/>
      <c r="E125" s="10"/>
      <c r="F125" s="10"/>
      <c r="G125" s="10"/>
      <c r="H125" s="10"/>
    </row>
    <row r="126" spans="2:8" ht="12">
      <c r="B126" s="10" t="s">
        <v>250</v>
      </c>
      <c r="C126" s="10"/>
      <c r="D126" s="10"/>
      <c r="E126" s="10"/>
      <c r="F126" s="10"/>
      <c r="G126" s="10"/>
      <c r="H126" s="10"/>
    </row>
    <row r="127" spans="2:8" ht="12">
      <c r="B127" s="10" t="s">
        <v>251</v>
      </c>
      <c r="C127" s="10"/>
      <c r="D127" s="10"/>
      <c r="E127" s="10"/>
      <c r="F127" s="10"/>
      <c r="G127" s="10"/>
      <c r="H127" s="10"/>
    </row>
    <row r="128" spans="2:8" ht="12">
      <c r="B128" s="10" t="s">
        <v>252</v>
      </c>
      <c r="C128" s="10"/>
      <c r="D128" s="10"/>
      <c r="E128" s="10"/>
      <c r="F128" s="10"/>
      <c r="G128" s="10"/>
      <c r="H128" s="10"/>
    </row>
    <row r="129" spans="2:8" ht="12">
      <c r="B129" s="10" t="s">
        <v>253</v>
      </c>
      <c r="C129" s="10"/>
      <c r="D129" s="10"/>
      <c r="E129" s="10"/>
      <c r="F129" s="10"/>
      <c r="G129" s="10"/>
      <c r="H129" s="10"/>
    </row>
    <row r="130" spans="2:8" ht="12">
      <c r="B130" s="10" t="s">
        <v>254</v>
      </c>
      <c r="C130" s="10"/>
      <c r="D130" s="10"/>
      <c r="E130" s="10"/>
      <c r="F130" s="10"/>
      <c r="G130" s="10"/>
      <c r="H130" s="10"/>
    </row>
    <row r="131" spans="2:8" ht="12">
      <c r="B131" s="10" t="s">
        <v>255</v>
      </c>
      <c r="C131" s="10"/>
      <c r="D131" s="10"/>
      <c r="E131" s="10"/>
      <c r="F131" s="10"/>
      <c r="G131" s="10"/>
      <c r="H131" s="10"/>
    </row>
    <row r="132" spans="2:8" ht="12">
      <c r="B132" s="10" t="s">
        <v>256</v>
      </c>
      <c r="C132" s="10"/>
      <c r="D132" s="10"/>
      <c r="E132" s="10"/>
      <c r="F132" s="10"/>
      <c r="G132" s="10"/>
      <c r="H132" s="10"/>
    </row>
    <row r="133" spans="2:8" ht="12">
      <c r="B133" s="10" t="s">
        <v>306</v>
      </c>
      <c r="C133" s="10"/>
      <c r="D133" s="10"/>
      <c r="E133" s="10"/>
      <c r="F133" s="10"/>
      <c r="G133" s="10"/>
      <c r="H133" s="10"/>
    </row>
    <row r="134" spans="2:8" ht="12">
      <c r="B134" s="10" t="s">
        <v>307</v>
      </c>
      <c r="C134" s="10"/>
      <c r="D134" s="10"/>
      <c r="E134" s="10"/>
      <c r="F134" s="10"/>
      <c r="G134" s="10"/>
      <c r="H134" s="10"/>
    </row>
    <row r="135" spans="2:8" ht="12">
      <c r="B135" s="10" t="s">
        <v>308</v>
      </c>
      <c r="C135" s="10"/>
      <c r="D135" s="10"/>
      <c r="E135" s="10"/>
      <c r="F135" s="10"/>
      <c r="G135" s="10"/>
      <c r="H135" s="10"/>
    </row>
    <row r="136" spans="2:8" ht="12">
      <c r="B136" s="10"/>
      <c r="C136" s="10"/>
      <c r="D136" s="10"/>
      <c r="E136" s="10"/>
      <c r="F136" s="10"/>
      <c r="G136" s="10"/>
      <c r="H136" s="10"/>
    </row>
    <row r="137" spans="2:8" ht="12">
      <c r="B137" s="10" t="s">
        <v>337</v>
      </c>
      <c r="C137" s="10"/>
      <c r="D137" s="10"/>
      <c r="E137" s="10"/>
      <c r="F137" s="10"/>
      <c r="G137" s="10"/>
      <c r="H137" s="10"/>
    </row>
    <row r="138" spans="2:8" ht="12">
      <c r="B138" s="10" t="s">
        <v>309</v>
      </c>
      <c r="C138" s="10"/>
      <c r="D138" s="10"/>
      <c r="E138" s="10"/>
      <c r="F138" s="10"/>
      <c r="G138" s="10"/>
      <c r="H138" s="10"/>
    </row>
    <row r="139" spans="2:8" ht="12">
      <c r="B139" s="10"/>
      <c r="C139" s="10"/>
      <c r="D139" s="10"/>
      <c r="E139" s="10"/>
      <c r="F139" s="10"/>
      <c r="G139" s="10"/>
      <c r="H139" s="10"/>
    </row>
    <row r="140" spans="2:8" ht="12">
      <c r="B140" s="10" t="s">
        <v>344</v>
      </c>
      <c r="C140" s="10"/>
      <c r="D140" s="10"/>
      <c r="E140" s="10"/>
      <c r="F140" s="10"/>
      <c r="G140" s="10"/>
      <c r="H140" s="10"/>
    </row>
    <row r="141" spans="2:8" ht="12">
      <c r="B141" s="10" t="s">
        <v>343</v>
      </c>
      <c r="C141" s="10"/>
      <c r="D141" s="10"/>
      <c r="E141" s="10"/>
      <c r="F141" s="10"/>
      <c r="G141" s="10"/>
      <c r="H141" s="10"/>
    </row>
    <row r="142" spans="2:8" ht="12">
      <c r="B142" s="10" t="s">
        <v>310</v>
      </c>
      <c r="C142" s="10"/>
      <c r="D142" s="10"/>
      <c r="E142" s="10"/>
      <c r="F142" s="10"/>
      <c r="G142" s="10"/>
      <c r="H142" s="10"/>
    </row>
    <row r="143" spans="2:8" ht="12">
      <c r="B143" s="10" t="s">
        <v>311</v>
      </c>
      <c r="C143" s="10"/>
      <c r="D143" s="10"/>
      <c r="E143" s="10"/>
      <c r="F143" s="10"/>
      <c r="G143" s="10"/>
      <c r="H143" s="10"/>
    </row>
    <row r="144" spans="2:8" ht="12">
      <c r="B144" s="10"/>
      <c r="C144" s="10"/>
      <c r="D144" s="10"/>
      <c r="E144" s="10"/>
      <c r="F144" s="10"/>
      <c r="G144" s="10"/>
      <c r="H144" s="10"/>
    </row>
    <row r="145" spans="2:8" ht="12">
      <c r="B145" s="10" t="s">
        <v>328</v>
      </c>
      <c r="C145" s="10"/>
      <c r="D145" s="10"/>
      <c r="E145" s="10"/>
      <c r="F145" s="10"/>
      <c r="G145" s="10"/>
      <c r="H145" s="10"/>
    </row>
    <row r="146" spans="2:8" ht="12">
      <c r="B146" s="10" t="s">
        <v>329</v>
      </c>
      <c r="C146" s="10"/>
      <c r="D146" s="10"/>
      <c r="E146" s="10"/>
      <c r="F146" s="10"/>
      <c r="G146" s="10"/>
      <c r="H146" s="10"/>
    </row>
    <row r="147" spans="2:8" ht="12">
      <c r="B147" s="10"/>
      <c r="C147" s="10"/>
      <c r="D147" s="10"/>
      <c r="E147" s="10"/>
      <c r="F147" s="10"/>
      <c r="G147" s="10"/>
      <c r="H147" s="10"/>
    </row>
    <row r="148" spans="2:8" ht="12">
      <c r="B148" s="10" t="s">
        <v>330</v>
      </c>
      <c r="C148" s="10"/>
      <c r="D148" s="10"/>
      <c r="E148" s="10"/>
      <c r="F148" s="10"/>
      <c r="G148" s="10"/>
      <c r="H148" s="10"/>
    </row>
    <row r="149" spans="2:8" ht="12">
      <c r="B149" s="10" t="s">
        <v>331</v>
      </c>
      <c r="C149" s="10"/>
      <c r="D149" s="10"/>
      <c r="E149" s="10"/>
      <c r="F149" s="10"/>
      <c r="G149" s="10"/>
      <c r="H149" s="10"/>
    </row>
    <row r="150" spans="2:8" ht="12">
      <c r="B150" s="10"/>
      <c r="C150" s="10"/>
      <c r="D150" s="10"/>
      <c r="E150" s="10"/>
      <c r="F150" s="10"/>
      <c r="G150" s="10"/>
      <c r="H150" s="10"/>
    </row>
    <row r="151" spans="2:8" ht="12">
      <c r="B151" s="10" t="s">
        <v>338</v>
      </c>
      <c r="C151" s="10"/>
      <c r="D151" s="10"/>
      <c r="E151" s="10"/>
      <c r="F151" s="10"/>
      <c r="G151" s="10"/>
      <c r="H151" s="10"/>
    </row>
    <row r="152" spans="2:8" ht="12">
      <c r="B152" s="10" t="s">
        <v>339</v>
      </c>
      <c r="C152" s="10"/>
      <c r="D152" s="10"/>
      <c r="E152" s="10"/>
      <c r="F152" s="10"/>
      <c r="G152" s="10"/>
      <c r="H152" s="10"/>
    </row>
    <row r="153" spans="2:8" ht="12">
      <c r="B153" s="10" t="s">
        <v>340</v>
      </c>
      <c r="C153" s="10"/>
      <c r="D153" s="10"/>
      <c r="E153" s="10"/>
      <c r="F153" s="10"/>
      <c r="G153" s="10"/>
      <c r="H153" s="10"/>
    </row>
    <row r="154" spans="2:8" ht="12">
      <c r="B154" s="10" t="s">
        <v>341</v>
      </c>
      <c r="C154" s="10"/>
      <c r="D154" s="10"/>
      <c r="E154" s="10"/>
      <c r="F154" s="10"/>
      <c r="G154" s="10"/>
      <c r="H154" s="10"/>
    </row>
    <row r="155" spans="2:8" ht="12">
      <c r="B155" s="10"/>
      <c r="C155" s="10"/>
      <c r="D155" s="10"/>
      <c r="E155" s="10"/>
      <c r="F155" s="10"/>
      <c r="G155" s="10"/>
      <c r="H155" s="10"/>
    </row>
    <row r="156" spans="2:13" ht="12">
      <c r="B156" s="10" t="s">
        <v>398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">
      <c r="B157" s="10" t="s">
        <v>402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8" s="42" customFormat="1" ht="12">
      <c r="A168" s="40">
        <f>A115+1</f>
        <v>22</v>
      </c>
      <c r="B168" s="41" t="s">
        <v>164</v>
      </c>
      <c r="C168" s="41"/>
      <c r="D168" s="41"/>
      <c r="E168" s="41"/>
      <c r="F168" s="41"/>
      <c r="G168" s="41"/>
      <c r="H168" s="41"/>
    </row>
    <row r="169" spans="2:12" ht="12">
      <c r="B169" s="10"/>
      <c r="C169" s="10"/>
      <c r="D169" s="10"/>
      <c r="E169" s="10"/>
      <c r="F169" s="10"/>
      <c r="G169" s="10"/>
      <c r="H169" s="10"/>
      <c r="I169" s="113" t="s">
        <v>358</v>
      </c>
      <c r="J169" s="113"/>
      <c r="K169" s="113"/>
      <c r="L169" s="113"/>
    </row>
    <row r="170" spans="2:12" ht="12">
      <c r="B170" s="10"/>
      <c r="C170" s="10"/>
      <c r="D170" s="10"/>
      <c r="E170" s="10"/>
      <c r="F170" s="10"/>
      <c r="G170" s="10"/>
      <c r="H170" s="10"/>
      <c r="I170" s="119" t="s">
        <v>357</v>
      </c>
      <c r="J170" s="119"/>
      <c r="K170" s="119"/>
      <c r="L170" s="119"/>
    </row>
    <row r="171" spans="2:12" ht="12">
      <c r="B171" s="10"/>
      <c r="C171" s="10"/>
      <c r="D171" s="10"/>
      <c r="E171" s="10"/>
      <c r="F171" s="10"/>
      <c r="G171" s="10"/>
      <c r="H171" s="10"/>
      <c r="J171" s="45" t="str">
        <f>J65</f>
        <v>2005</v>
      </c>
      <c r="L171" s="45" t="str">
        <f>L65</f>
        <v>2004</v>
      </c>
    </row>
    <row r="172" spans="2:12" ht="12">
      <c r="B172" s="10"/>
      <c r="C172" s="10"/>
      <c r="D172" s="10"/>
      <c r="E172" s="10"/>
      <c r="G172" s="10"/>
      <c r="J172" s="11" t="s">
        <v>30</v>
      </c>
      <c r="L172" s="11" t="s">
        <v>30</v>
      </c>
    </row>
    <row r="173" spans="2:12" ht="12">
      <c r="B173" s="10" t="s">
        <v>31</v>
      </c>
      <c r="C173" s="10"/>
      <c r="D173" s="10"/>
      <c r="E173" s="10"/>
      <c r="G173" s="10"/>
      <c r="J173" s="11"/>
      <c r="L173" s="11"/>
    </row>
    <row r="174" spans="2:12" ht="12">
      <c r="B174" s="10" t="s">
        <v>32</v>
      </c>
      <c r="C174" s="10"/>
      <c r="D174" s="10"/>
      <c r="E174" s="10"/>
      <c r="G174" s="10"/>
      <c r="J174" s="11">
        <v>39519</v>
      </c>
      <c r="L174" s="11">
        <v>37645</v>
      </c>
    </row>
    <row r="175" spans="2:12" ht="12">
      <c r="B175" s="10" t="s">
        <v>33</v>
      </c>
      <c r="C175" s="10"/>
      <c r="D175" s="10"/>
      <c r="E175" s="10"/>
      <c r="G175" s="10"/>
      <c r="J175" s="11">
        <v>2613</v>
      </c>
      <c r="L175" s="11">
        <v>4715</v>
      </c>
    </row>
    <row r="176" spans="2:12" ht="12">
      <c r="B176" s="10"/>
      <c r="C176" s="10"/>
      <c r="D176" s="10"/>
      <c r="E176" s="10"/>
      <c r="G176" s="10"/>
      <c r="J176" s="82">
        <f>+J174+J175</f>
        <v>42132</v>
      </c>
      <c r="L176" s="82">
        <f>+L174+L175</f>
        <v>42360</v>
      </c>
    </row>
    <row r="177" spans="2:12" ht="12">
      <c r="B177" s="10"/>
      <c r="C177" s="10"/>
      <c r="D177" s="10"/>
      <c r="E177" s="10"/>
      <c r="G177" s="10"/>
      <c r="J177" s="11"/>
      <c r="L177" s="11"/>
    </row>
    <row r="178" spans="2:12" ht="12">
      <c r="B178" s="10" t="s">
        <v>34</v>
      </c>
      <c r="C178" s="10"/>
      <c r="D178" s="10"/>
      <c r="E178" s="10"/>
      <c r="G178" s="10"/>
      <c r="J178" s="11"/>
      <c r="L178" s="43"/>
    </row>
    <row r="179" spans="2:12" ht="12">
      <c r="B179" s="10" t="s">
        <v>32</v>
      </c>
      <c r="C179" s="10"/>
      <c r="D179" s="10"/>
      <c r="E179" s="10"/>
      <c r="G179" s="10"/>
      <c r="J179" s="11">
        <v>4829</v>
      </c>
      <c r="L179" s="43">
        <v>9904</v>
      </c>
    </row>
    <row r="180" spans="2:12" ht="12">
      <c r="B180" s="10" t="s">
        <v>35</v>
      </c>
      <c r="C180" s="10"/>
      <c r="D180" s="10"/>
      <c r="E180" s="10"/>
      <c r="G180" s="10"/>
      <c r="J180" s="11">
        <v>3055</v>
      </c>
      <c r="L180" s="43">
        <v>2609</v>
      </c>
    </row>
    <row r="181" spans="2:12" ht="12">
      <c r="B181" s="10"/>
      <c r="C181" s="10"/>
      <c r="D181" s="10"/>
      <c r="E181" s="10"/>
      <c r="G181" s="10"/>
      <c r="J181" s="82">
        <f>+J179+J180</f>
        <v>7884</v>
      </c>
      <c r="L181" s="82">
        <f>+L179+L180</f>
        <v>12513</v>
      </c>
    </row>
    <row r="182" spans="2:12" ht="12">
      <c r="B182" s="10"/>
      <c r="C182" s="10"/>
      <c r="D182" s="10"/>
      <c r="E182" s="10"/>
      <c r="G182" s="10"/>
      <c r="J182" s="11"/>
      <c r="L182" s="43"/>
    </row>
    <row r="183" spans="2:12" ht="12.75" thickBot="1">
      <c r="B183" s="10"/>
      <c r="C183" s="10"/>
      <c r="D183" s="10"/>
      <c r="E183" s="10"/>
      <c r="G183" s="10"/>
      <c r="J183" s="76">
        <f>+J176+J181</f>
        <v>50016</v>
      </c>
      <c r="L183" s="76">
        <f>+L176+L181</f>
        <v>54873</v>
      </c>
    </row>
    <row r="184" spans="2:12" ht="12.75" thickTop="1">
      <c r="B184" s="10"/>
      <c r="C184" s="10"/>
      <c r="D184" s="10"/>
      <c r="E184" s="10"/>
      <c r="G184" s="10"/>
      <c r="J184" s="11"/>
      <c r="L184" s="11"/>
    </row>
    <row r="185" spans="2:8" ht="12">
      <c r="B185" s="10" t="s">
        <v>165</v>
      </c>
      <c r="C185" s="10"/>
      <c r="D185" s="10"/>
      <c r="E185" s="10"/>
      <c r="F185" s="10"/>
      <c r="G185" s="10"/>
      <c r="H185" s="10"/>
    </row>
    <row r="186" spans="2:8" ht="12">
      <c r="B186" s="10"/>
      <c r="C186" s="10"/>
      <c r="D186" s="10"/>
      <c r="E186" s="10"/>
      <c r="F186" s="10"/>
      <c r="G186" s="10"/>
      <c r="H186" s="10"/>
    </row>
    <row r="187" spans="2:8" ht="12">
      <c r="B187" s="10"/>
      <c r="C187" s="10"/>
      <c r="D187" s="10"/>
      <c r="E187" s="10"/>
      <c r="F187" s="10"/>
      <c r="G187" s="10"/>
      <c r="H187" s="10"/>
    </row>
    <row r="188" spans="2:8" ht="12">
      <c r="B188" s="10"/>
      <c r="C188" s="10"/>
      <c r="D188" s="10"/>
      <c r="E188" s="10"/>
      <c r="F188" s="10"/>
      <c r="G188" s="10"/>
      <c r="H188" s="10"/>
    </row>
    <row r="189" spans="1:8" s="42" customFormat="1" ht="12">
      <c r="A189" s="40">
        <f>A168+1</f>
        <v>23</v>
      </c>
      <c r="B189" s="41" t="s">
        <v>155</v>
      </c>
      <c r="C189" s="41"/>
      <c r="D189" s="41"/>
      <c r="E189" s="41"/>
      <c r="F189" s="41"/>
      <c r="G189" s="41"/>
      <c r="H189" s="41"/>
    </row>
    <row r="190" spans="2:8" ht="12">
      <c r="B190" s="10"/>
      <c r="C190" s="10"/>
      <c r="D190" s="10"/>
      <c r="E190" s="10"/>
      <c r="F190" s="10"/>
      <c r="G190" s="10"/>
      <c r="H190" s="10"/>
    </row>
    <row r="191" spans="2:8" ht="12">
      <c r="B191" s="10" t="s">
        <v>37</v>
      </c>
      <c r="C191" s="10"/>
      <c r="D191" s="10"/>
      <c r="E191" s="10"/>
      <c r="F191" s="10"/>
      <c r="G191" s="10"/>
      <c r="H191" s="10"/>
    </row>
    <row r="192" spans="2:8" ht="12">
      <c r="B192" s="10"/>
      <c r="C192" s="10"/>
      <c r="D192" s="10"/>
      <c r="E192" s="10"/>
      <c r="F192" s="10"/>
      <c r="G192" s="10"/>
      <c r="H192" s="10"/>
    </row>
    <row r="193" spans="2:8" ht="12">
      <c r="B193" s="10"/>
      <c r="C193" s="10"/>
      <c r="D193" s="10"/>
      <c r="E193" s="10"/>
      <c r="F193" s="10"/>
      <c r="G193" s="10"/>
      <c r="H193" s="10"/>
    </row>
    <row r="194" spans="2:8" ht="12">
      <c r="B194" s="10"/>
      <c r="C194" s="10"/>
      <c r="D194" s="10"/>
      <c r="E194" s="10"/>
      <c r="F194" s="10"/>
      <c r="G194" s="10"/>
      <c r="H194" s="10"/>
    </row>
    <row r="195" spans="1:8" s="42" customFormat="1" ht="12">
      <c r="A195" s="40">
        <f>A189+1</f>
        <v>24</v>
      </c>
      <c r="B195" s="41" t="s">
        <v>156</v>
      </c>
      <c r="C195" s="41"/>
      <c r="D195" s="41"/>
      <c r="E195" s="41"/>
      <c r="F195" s="41"/>
      <c r="G195" s="41"/>
      <c r="H195" s="41"/>
    </row>
    <row r="196" spans="2:8" ht="12">
      <c r="B196" s="10"/>
      <c r="C196" s="10"/>
      <c r="D196" s="10"/>
      <c r="E196" s="10"/>
      <c r="F196" s="10"/>
      <c r="G196" s="10"/>
      <c r="H196" s="10"/>
    </row>
    <row r="197" spans="2:8" ht="12">
      <c r="B197" s="10" t="s">
        <v>36</v>
      </c>
      <c r="C197" s="10"/>
      <c r="D197" s="10"/>
      <c r="E197" s="10"/>
      <c r="F197" s="10"/>
      <c r="G197" s="10"/>
      <c r="H197" s="10"/>
    </row>
    <row r="198" spans="2:8" ht="12">
      <c r="B198" s="10"/>
      <c r="C198" s="10"/>
      <c r="D198" s="10"/>
      <c r="E198" s="10"/>
      <c r="F198" s="10"/>
      <c r="G198" s="10"/>
      <c r="H198" s="10"/>
    </row>
    <row r="199" spans="2:8" ht="12">
      <c r="B199" s="10"/>
      <c r="C199" s="10"/>
      <c r="D199" s="10"/>
      <c r="E199" s="10"/>
      <c r="F199" s="10"/>
      <c r="G199" s="10"/>
      <c r="H199" s="10"/>
    </row>
    <row r="200" spans="2:8" ht="12">
      <c r="B200" s="10"/>
      <c r="C200" s="10"/>
      <c r="D200" s="10"/>
      <c r="E200" s="10"/>
      <c r="F200" s="10"/>
      <c r="G200" s="10"/>
      <c r="H200" s="10"/>
    </row>
    <row r="201" spans="1:8" s="42" customFormat="1" ht="12">
      <c r="A201" s="40">
        <f>A195+1</f>
        <v>25</v>
      </c>
      <c r="B201" s="41" t="s">
        <v>220</v>
      </c>
      <c r="C201" s="41"/>
      <c r="D201" s="41"/>
      <c r="E201" s="41"/>
      <c r="F201" s="41"/>
      <c r="G201" s="41"/>
      <c r="H201" s="41"/>
    </row>
    <row r="202" spans="2:8" ht="12">
      <c r="B202" s="10"/>
      <c r="C202" s="10"/>
      <c r="D202" s="10"/>
      <c r="E202" s="10"/>
      <c r="F202" s="10"/>
      <c r="G202" s="10"/>
      <c r="H202" s="10"/>
    </row>
    <row r="203" spans="2:8" ht="12">
      <c r="B203" s="10" t="s">
        <v>394</v>
      </c>
      <c r="C203" s="10"/>
      <c r="D203" s="10"/>
      <c r="E203" s="10"/>
      <c r="F203" s="10"/>
      <c r="G203" s="10"/>
      <c r="H203" s="10"/>
    </row>
    <row r="204" spans="2:8" ht="12">
      <c r="B204" s="10"/>
      <c r="C204" s="10"/>
      <c r="D204" s="10"/>
      <c r="E204" s="10"/>
      <c r="F204" s="10"/>
      <c r="G204" s="10"/>
      <c r="H204" s="10"/>
    </row>
    <row r="205" spans="2:8" ht="12">
      <c r="B205" s="10"/>
      <c r="C205" s="10"/>
      <c r="D205" s="10"/>
      <c r="E205" s="10"/>
      <c r="F205" s="10"/>
      <c r="G205" s="10"/>
      <c r="H205" s="10"/>
    </row>
    <row r="206" spans="2:8" ht="12">
      <c r="B206" s="10"/>
      <c r="C206" s="10"/>
      <c r="D206" s="10"/>
      <c r="E206" s="10"/>
      <c r="F206" s="10"/>
      <c r="G206" s="10"/>
      <c r="H206" s="10"/>
    </row>
    <row r="207" spans="1:8" s="42" customFormat="1" ht="12">
      <c r="A207" s="40">
        <f>A201+1</f>
        <v>26</v>
      </c>
      <c r="B207" s="41" t="s">
        <v>167</v>
      </c>
      <c r="C207" s="41"/>
      <c r="D207" s="41"/>
      <c r="E207" s="41"/>
      <c r="F207" s="41"/>
      <c r="G207" s="41"/>
      <c r="H207" s="41"/>
    </row>
    <row r="208" spans="2:8" ht="12">
      <c r="B208" s="10"/>
      <c r="C208" s="10"/>
      <c r="D208" s="10"/>
      <c r="E208" s="10"/>
      <c r="F208" s="10"/>
      <c r="G208" s="10"/>
      <c r="H208" s="10"/>
    </row>
    <row r="209" spans="2:8" ht="12">
      <c r="B209" s="10" t="s">
        <v>168</v>
      </c>
      <c r="C209" s="10"/>
      <c r="D209" s="10"/>
      <c r="E209" s="10"/>
      <c r="F209" s="10"/>
      <c r="G209" s="10"/>
      <c r="H209" s="10"/>
    </row>
    <row r="210" spans="2:8" ht="12">
      <c r="B210" s="10" t="s">
        <v>180</v>
      </c>
      <c r="C210" s="10"/>
      <c r="D210" s="10"/>
      <c r="E210" s="10"/>
      <c r="F210" s="10"/>
      <c r="G210" s="10"/>
      <c r="H210" s="10"/>
    </row>
    <row r="211" spans="2:8" ht="12">
      <c r="B211" s="10" t="s">
        <v>296</v>
      </c>
      <c r="C211" s="10"/>
      <c r="D211" s="10"/>
      <c r="E211" s="10"/>
      <c r="F211" s="10"/>
      <c r="G211" s="10"/>
      <c r="H211" s="10"/>
    </row>
    <row r="212" spans="2:8" ht="12">
      <c r="B212" s="10"/>
      <c r="C212" s="10"/>
      <c r="D212" s="10"/>
      <c r="E212" s="10"/>
      <c r="F212" s="10"/>
      <c r="G212" s="10"/>
      <c r="H212" s="10"/>
    </row>
    <row r="213" spans="2:12" ht="12">
      <c r="B213" s="10"/>
      <c r="C213" s="10"/>
      <c r="D213" s="10"/>
      <c r="E213" s="10"/>
      <c r="F213" s="10"/>
      <c r="G213" s="10"/>
      <c r="H213" s="10"/>
      <c r="J213" s="43" t="str">
        <f>J171</f>
        <v>2005</v>
      </c>
      <c r="L213" s="43" t="str">
        <f>L171</f>
        <v>2004</v>
      </c>
    </row>
    <row r="214" spans="2:12" ht="12">
      <c r="B214" s="10"/>
      <c r="C214" s="10"/>
      <c r="D214" s="10"/>
      <c r="E214" s="10"/>
      <c r="F214" s="10"/>
      <c r="G214" s="10"/>
      <c r="H214" s="10"/>
      <c r="J214" s="45" t="s">
        <v>357</v>
      </c>
      <c r="L214" s="45" t="str">
        <f>J214</f>
        <v>30 June</v>
      </c>
    </row>
    <row r="215" spans="2:11" ht="12">
      <c r="B215" s="10"/>
      <c r="C215" s="10"/>
      <c r="D215" s="10"/>
      <c r="E215" s="10"/>
      <c r="F215" s="10"/>
      <c r="G215" s="10"/>
      <c r="H215" s="10"/>
      <c r="I215" s="43"/>
      <c r="J215" s="11"/>
      <c r="K215" s="43"/>
    </row>
    <row r="216" spans="2:12" ht="12">
      <c r="B216" s="10" t="s">
        <v>264</v>
      </c>
      <c r="C216" s="10"/>
      <c r="D216" s="10"/>
      <c r="E216" s="10"/>
      <c r="F216" s="10"/>
      <c r="G216" s="10"/>
      <c r="H216" s="10"/>
      <c r="I216" s="43"/>
      <c r="J216" s="83">
        <f>'Income Statement'!G39</f>
        <v>3011</v>
      </c>
      <c r="K216" s="84"/>
      <c r="L216" s="83">
        <f>'Income Statement'!I39</f>
        <v>2950</v>
      </c>
    </row>
    <row r="217" spans="2:12" ht="12">
      <c r="B217" s="10"/>
      <c r="C217" s="10"/>
      <c r="D217" s="10"/>
      <c r="E217" s="10"/>
      <c r="F217" s="10"/>
      <c r="G217" s="10"/>
      <c r="H217" s="10"/>
      <c r="I217" s="43"/>
      <c r="J217" s="83"/>
      <c r="K217" s="84"/>
      <c r="L217" s="83"/>
    </row>
    <row r="218" spans="2:12" ht="12">
      <c r="B218" s="10" t="s">
        <v>265</v>
      </c>
      <c r="C218" s="10"/>
      <c r="D218" s="10"/>
      <c r="E218" s="10"/>
      <c r="F218" s="10"/>
      <c r="G218" s="10"/>
      <c r="H218" s="10"/>
      <c r="I218" s="43"/>
      <c r="J218" s="83">
        <v>20572</v>
      </c>
      <c r="K218" s="84"/>
      <c r="L218" s="83">
        <v>20081</v>
      </c>
    </row>
    <row r="219" spans="2:12" ht="12">
      <c r="B219" s="10"/>
      <c r="C219" s="10"/>
      <c r="D219" s="10"/>
      <c r="E219" s="10"/>
      <c r="F219" s="10"/>
      <c r="G219" s="10"/>
      <c r="H219" s="10"/>
      <c r="I219" s="43"/>
      <c r="J219" s="83"/>
      <c r="K219" s="84"/>
      <c r="L219" s="83"/>
    </row>
    <row r="220" spans="2:12" ht="12.75" thickBot="1">
      <c r="B220" s="10" t="s">
        <v>266</v>
      </c>
      <c r="C220" s="10"/>
      <c r="D220" s="10"/>
      <c r="E220" s="10"/>
      <c r="F220" s="10"/>
      <c r="G220" s="10"/>
      <c r="H220" s="10"/>
      <c r="I220" s="43"/>
      <c r="J220" s="85">
        <f>J216/J218*100</f>
        <v>14.636398988916973</v>
      </c>
      <c r="K220" s="69"/>
      <c r="L220" s="85">
        <f>L216/L218*100</f>
        <v>14.690503460983017</v>
      </c>
    </row>
    <row r="221" spans="2:12" ht="12">
      <c r="B221" s="10"/>
      <c r="C221" s="10"/>
      <c r="D221" s="10"/>
      <c r="E221" s="10"/>
      <c r="F221" s="10"/>
      <c r="G221" s="10"/>
      <c r="H221" s="10"/>
      <c r="I221" s="43"/>
      <c r="J221" s="86"/>
      <c r="K221" s="69"/>
      <c r="L221" s="86"/>
    </row>
    <row r="222" spans="2:12" ht="12">
      <c r="B222" s="10"/>
      <c r="C222" s="10"/>
      <c r="D222" s="10"/>
      <c r="E222" s="10"/>
      <c r="F222" s="10"/>
      <c r="G222" s="10"/>
      <c r="H222" s="10"/>
      <c r="I222" s="43"/>
      <c r="J222" s="86"/>
      <c r="K222" s="69"/>
      <c r="L222" s="86"/>
    </row>
    <row r="223" spans="1:12" ht="12">
      <c r="A223" s="40">
        <f>A207</f>
        <v>26</v>
      </c>
      <c r="B223" s="41" t="s">
        <v>301</v>
      </c>
      <c r="C223" s="41"/>
      <c r="D223" s="41"/>
      <c r="E223" s="10"/>
      <c r="F223" s="10"/>
      <c r="G223" s="10"/>
      <c r="H223" s="10"/>
      <c r="I223" s="43"/>
      <c r="J223" s="86"/>
      <c r="K223" s="69"/>
      <c r="L223" s="86"/>
    </row>
    <row r="224" spans="2:12" ht="12">
      <c r="B224" s="10"/>
      <c r="C224" s="10"/>
      <c r="D224" s="10"/>
      <c r="E224" s="10"/>
      <c r="F224" s="10"/>
      <c r="G224" s="10"/>
      <c r="H224" s="10"/>
      <c r="I224" s="43"/>
      <c r="J224" s="86"/>
      <c r="K224" s="69"/>
      <c r="L224" s="86"/>
    </row>
    <row r="225" spans="2:8" ht="12">
      <c r="B225" s="10" t="s">
        <v>181</v>
      </c>
      <c r="C225" s="10"/>
      <c r="D225" s="10"/>
      <c r="E225" s="10"/>
      <c r="F225" s="10"/>
      <c r="G225" s="10"/>
      <c r="H225" s="10"/>
    </row>
    <row r="226" spans="2:8" ht="12">
      <c r="B226" s="10" t="s">
        <v>239</v>
      </c>
      <c r="C226" s="10"/>
      <c r="D226" s="10"/>
      <c r="E226" s="10"/>
      <c r="F226" s="10"/>
      <c r="G226" s="10"/>
      <c r="H226" s="10"/>
    </row>
    <row r="227" spans="2:8" ht="12">
      <c r="B227" s="10" t="s">
        <v>238</v>
      </c>
      <c r="C227" s="10"/>
      <c r="D227" s="10"/>
      <c r="E227" s="10"/>
      <c r="F227" s="10"/>
      <c r="G227" s="10"/>
      <c r="H227" s="10"/>
    </row>
    <row r="228" spans="2:8" ht="12">
      <c r="B228" s="10"/>
      <c r="C228" s="10"/>
      <c r="D228" s="10"/>
      <c r="E228" s="10"/>
      <c r="F228" s="10"/>
      <c r="G228" s="10"/>
      <c r="H228" s="10"/>
    </row>
    <row r="229" spans="2:8" ht="12">
      <c r="B229" s="10" t="s">
        <v>242</v>
      </c>
      <c r="C229" s="10"/>
      <c r="D229" s="10"/>
      <c r="E229" s="10"/>
      <c r="F229" s="10"/>
      <c r="G229" s="10"/>
      <c r="H229" s="10"/>
    </row>
    <row r="230" spans="2:8" ht="12">
      <c r="B230" s="10" t="s">
        <v>241</v>
      </c>
      <c r="C230" s="10"/>
      <c r="D230" s="10"/>
      <c r="E230" s="10"/>
      <c r="F230" s="10"/>
      <c r="G230" s="10"/>
      <c r="H230" s="10"/>
    </row>
    <row r="231" spans="2:8" ht="12">
      <c r="B231" s="10" t="s">
        <v>240</v>
      </c>
      <c r="C231" s="10"/>
      <c r="D231" s="10"/>
      <c r="E231" s="10"/>
      <c r="F231" s="10"/>
      <c r="G231" s="10"/>
      <c r="H231" s="10"/>
    </row>
    <row r="232" spans="2:12" ht="12">
      <c r="B232" s="10"/>
      <c r="C232" s="10"/>
      <c r="D232" s="10"/>
      <c r="E232" s="10"/>
      <c r="F232" s="10"/>
      <c r="G232" s="10"/>
      <c r="H232" s="10"/>
      <c r="J232" s="43" t="str">
        <f>J213</f>
        <v>2005</v>
      </c>
      <c r="L232" s="43" t="str">
        <f>L213</f>
        <v>2004</v>
      </c>
    </row>
    <row r="233" spans="2:12" ht="12">
      <c r="B233" s="10"/>
      <c r="C233" s="10"/>
      <c r="D233" s="10"/>
      <c r="E233" s="10"/>
      <c r="F233" s="10"/>
      <c r="G233" s="10"/>
      <c r="H233" s="10"/>
      <c r="J233" s="45" t="str">
        <f>J214</f>
        <v>30 June</v>
      </c>
      <c r="L233" s="45" t="str">
        <f>L214</f>
        <v>30 June</v>
      </c>
    </row>
    <row r="234" spans="2:11" ht="12">
      <c r="B234" s="10"/>
      <c r="C234" s="10"/>
      <c r="D234" s="10"/>
      <c r="E234" s="10"/>
      <c r="F234" s="10"/>
      <c r="G234" s="10"/>
      <c r="H234" s="10"/>
      <c r="I234" s="43"/>
      <c r="J234" s="11"/>
      <c r="K234" s="43"/>
    </row>
    <row r="235" spans="2:12" ht="12">
      <c r="B235" s="10" t="s">
        <v>264</v>
      </c>
      <c r="C235" s="10"/>
      <c r="D235" s="10"/>
      <c r="E235" s="10"/>
      <c r="F235" s="10"/>
      <c r="G235" s="10"/>
      <c r="H235" s="10"/>
      <c r="I235" s="43"/>
      <c r="J235" s="83">
        <f>J216</f>
        <v>3011</v>
      </c>
      <c r="K235" s="84"/>
      <c r="L235" s="83">
        <f>L216</f>
        <v>2950</v>
      </c>
    </row>
    <row r="236" spans="2:17" ht="12">
      <c r="B236" s="10"/>
      <c r="C236" s="10"/>
      <c r="D236" s="10"/>
      <c r="E236" s="10"/>
      <c r="F236" s="10"/>
      <c r="G236" s="10"/>
      <c r="H236" s="10"/>
      <c r="I236" s="36"/>
      <c r="J236" s="87"/>
      <c r="K236" s="87"/>
      <c r="L236" s="88"/>
      <c r="O236" s="36"/>
      <c r="P236" s="36"/>
      <c r="Q236" s="36"/>
    </row>
    <row r="237" spans="2:17" ht="12">
      <c r="B237" s="10" t="s">
        <v>265</v>
      </c>
      <c r="C237" s="10"/>
      <c r="D237" s="10"/>
      <c r="E237" s="10"/>
      <c r="F237" s="10"/>
      <c r="G237" s="10"/>
      <c r="H237" s="10"/>
      <c r="I237" s="11"/>
      <c r="J237" s="89">
        <f>J218</f>
        <v>20572</v>
      </c>
      <c r="K237" s="89"/>
      <c r="L237" s="89">
        <f>L218</f>
        <v>20081</v>
      </c>
      <c r="O237" s="11"/>
      <c r="P237" s="23"/>
      <c r="Q237" s="11"/>
    </row>
    <row r="238" spans="2:17" ht="12">
      <c r="B238" s="10" t="s">
        <v>268</v>
      </c>
      <c r="C238" s="10"/>
      <c r="D238" s="10"/>
      <c r="E238" s="10"/>
      <c r="F238" s="10"/>
      <c r="G238" s="10"/>
      <c r="H238" s="10"/>
      <c r="I238" s="11"/>
      <c r="J238" s="84">
        <v>144</v>
      </c>
      <c r="K238" s="89"/>
      <c r="L238" s="84">
        <f>1209-891</f>
        <v>318</v>
      </c>
      <c r="O238" s="11"/>
      <c r="P238" s="23"/>
      <c r="Q238" s="11"/>
    </row>
    <row r="239" spans="2:17" ht="12.75" thickBot="1">
      <c r="B239" s="10" t="s">
        <v>269</v>
      </c>
      <c r="C239" s="10"/>
      <c r="D239" s="10"/>
      <c r="E239" s="10"/>
      <c r="F239" s="10"/>
      <c r="G239" s="10"/>
      <c r="H239" s="10"/>
      <c r="I239" s="11"/>
      <c r="J239" s="90">
        <f>SUM(J237:J238)</f>
        <v>20716</v>
      </c>
      <c r="K239" s="89"/>
      <c r="L239" s="90">
        <f>SUM(L237:L238)</f>
        <v>20399</v>
      </c>
      <c r="O239" s="11"/>
      <c r="P239" s="23"/>
      <c r="Q239" s="11"/>
    </row>
    <row r="240" spans="2:17" ht="12.75" thickTop="1">
      <c r="B240" s="10"/>
      <c r="C240" s="10"/>
      <c r="D240" s="10"/>
      <c r="E240" s="10"/>
      <c r="F240" s="10"/>
      <c r="G240" s="10"/>
      <c r="H240" s="10"/>
      <c r="I240" s="11"/>
      <c r="J240" s="23"/>
      <c r="K240" s="11"/>
      <c r="L240" s="23"/>
      <c r="O240" s="11"/>
      <c r="P240" s="23"/>
      <c r="Q240" s="11"/>
    </row>
    <row r="241" spans="2:17" ht="12.75" thickBot="1">
      <c r="B241" s="10" t="s">
        <v>267</v>
      </c>
      <c r="C241" s="10"/>
      <c r="D241" s="10"/>
      <c r="E241" s="10"/>
      <c r="F241" s="10"/>
      <c r="G241" s="10"/>
      <c r="H241" s="10"/>
      <c r="I241" s="11"/>
      <c r="J241" s="91">
        <f>(J235/J239*100)</f>
        <v>14.534659200617881</v>
      </c>
      <c r="K241" s="11"/>
      <c r="L241" s="91">
        <f>(L235/L239*100)</f>
        <v>14.461493210451493</v>
      </c>
      <c r="O241" s="11"/>
      <c r="P241" s="23"/>
      <c r="Q241" s="11"/>
    </row>
    <row r="242" spans="2:17" ht="12">
      <c r="B242" s="10"/>
      <c r="C242" s="10"/>
      <c r="D242" s="10"/>
      <c r="E242" s="10"/>
      <c r="F242" s="10"/>
      <c r="G242" s="10"/>
      <c r="H242" s="10"/>
      <c r="I242" s="11"/>
      <c r="J242" s="23"/>
      <c r="K242" s="11"/>
      <c r="L242" s="23"/>
      <c r="O242" s="11"/>
      <c r="P242" s="23"/>
      <c r="Q242" s="11"/>
    </row>
    <row r="243" spans="2:17" ht="12">
      <c r="B243" s="10"/>
      <c r="C243" s="10"/>
      <c r="D243" s="10"/>
      <c r="E243" s="10"/>
      <c r="F243" s="10"/>
      <c r="G243" s="10"/>
      <c r="H243" s="10"/>
      <c r="I243" s="11"/>
      <c r="J243" s="23"/>
      <c r="K243" s="11"/>
      <c r="L243" s="23"/>
      <c r="O243" s="11"/>
      <c r="P243" s="23"/>
      <c r="Q243" s="11"/>
    </row>
    <row r="244" spans="1:8" ht="12">
      <c r="A244" s="40">
        <f>A223+1</f>
        <v>27</v>
      </c>
      <c r="B244" s="41" t="s">
        <v>262</v>
      </c>
      <c r="C244" s="10"/>
      <c r="D244" s="10"/>
      <c r="E244" s="10"/>
      <c r="F244" s="10"/>
      <c r="G244" s="10"/>
      <c r="H244" s="10"/>
    </row>
    <row r="245" spans="2:8" ht="12">
      <c r="B245" s="10"/>
      <c r="C245" s="10"/>
      <c r="D245" s="10"/>
      <c r="E245" s="10"/>
      <c r="F245" s="10"/>
      <c r="G245" s="10"/>
      <c r="H245" s="10"/>
    </row>
    <row r="246" spans="2:8" ht="12.75" customHeight="1">
      <c r="B246" s="10" t="s">
        <v>263</v>
      </c>
      <c r="C246" s="10"/>
      <c r="D246" s="10"/>
      <c r="E246" s="10"/>
      <c r="F246" s="10"/>
      <c r="G246" s="10"/>
      <c r="H246" s="10"/>
    </row>
    <row r="247" spans="2:8" ht="13.5" customHeight="1">
      <c r="B247" s="10" t="s">
        <v>393</v>
      </c>
      <c r="C247" s="10"/>
      <c r="D247" s="10"/>
      <c r="E247" s="10"/>
      <c r="F247" s="10"/>
      <c r="G247" s="10"/>
      <c r="H247" s="10"/>
    </row>
    <row r="248" spans="2:8" ht="13.5" customHeight="1">
      <c r="B248" s="10"/>
      <c r="C248" s="10"/>
      <c r="D248" s="10"/>
      <c r="E248" s="10"/>
      <c r="F248" s="10"/>
      <c r="G248" s="10"/>
      <c r="H248" s="10"/>
    </row>
    <row r="249" spans="2:8" ht="13.5" customHeight="1">
      <c r="B249" s="10"/>
      <c r="C249" s="10"/>
      <c r="D249" s="10"/>
      <c r="E249" s="10"/>
      <c r="F249" s="10"/>
      <c r="G249" s="10"/>
      <c r="H249" s="10"/>
    </row>
    <row r="250" spans="2:8" ht="13.5" customHeight="1">
      <c r="B250" s="10"/>
      <c r="C250" s="10"/>
      <c r="D250" s="10"/>
      <c r="E250" s="10"/>
      <c r="F250" s="10"/>
      <c r="G250" s="10"/>
      <c r="H250" s="10"/>
    </row>
    <row r="251" spans="2:8" ht="13.5" customHeight="1">
      <c r="B251" s="10"/>
      <c r="C251" s="10"/>
      <c r="D251" s="10"/>
      <c r="E251" s="10"/>
      <c r="F251" s="10"/>
      <c r="G251" s="10"/>
      <c r="H251" s="10"/>
    </row>
    <row r="252" spans="2:8" ht="13.5" customHeight="1">
      <c r="B252" s="10"/>
      <c r="C252" s="10"/>
      <c r="D252" s="10"/>
      <c r="E252" s="10"/>
      <c r="F252" s="10"/>
      <c r="G252" s="10"/>
      <c r="H252" s="10"/>
    </row>
    <row r="253" spans="2:8" ht="13.5" customHeight="1">
      <c r="B253" s="10"/>
      <c r="C253" s="10"/>
      <c r="D253" s="10"/>
      <c r="E253" s="10"/>
      <c r="F253" s="10"/>
      <c r="G253" s="10"/>
      <c r="H253" s="10"/>
    </row>
    <row r="254" spans="2:8" ht="13.5" customHeight="1">
      <c r="B254" s="10"/>
      <c r="C254" s="10"/>
      <c r="D254" s="10"/>
      <c r="E254" s="10"/>
      <c r="F254" s="10"/>
      <c r="G254" s="10"/>
      <c r="H254" s="10"/>
    </row>
    <row r="255" spans="2:8" ht="12">
      <c r="B255" s="41" t="s">
        <v>38</v>
      </c>
      <c r="C255" s="41"/>
      <c r="D255" s="10"/>
      <c r="E255" s="10"/>
      <c r="F255" s="10"/>
      <c r="G255" s="10"/>
      <c r="H255" s="10"/>
    </row>
    <row r="256" spans="2:8" ht="12">
      <c r="B256" s="41"/>
      <c r="C256" s="41"/>
      <c r="D256" s="10"/>
      <c r="E256" s="10"/>
      <c r="F256" s="10"/>
      <c r="G256" s="10"/>
      <c r="H256" s="10"/>
    </row>
    <row r="257" spans="2:8" ht="12">
      <c r="B257" s="41"/>
      <c r="C257" s="41"/>
      <c r="D257" s="10"/>
      <c r="E257" s="10"/>
      <c r="F257" s="10"/>
      <c r="G257" s="10"/>
      <c r="H257" s="10"/>
    </row>
    <row r="258" spans="2:8" ht="12">
      <c r="B258" s="41"/>
      <c r="C258" s="41"/>
      <c r="D258" s="10"/>
      <c r="E258" s="10"/>
      <c r="F258" s="10"/>
      <c r="G258" s="10"/>
      <c r="H258" s="10"/>
    </row>
    <row r="259" spans="2:8" ht="12">
      <c r="B259" s="10"/>
      <c r="C259" s="10"/>
      <c r="D259" s="10"/>
      <c r="E259" s="10"/>
      <c r="F259" s="10"/>
      <c r="G259" s="10"/>
      <c r="H259" s="10"/>
    </row>
    <row r="260" spans="2:8" ht="12">
      <c r="B260" s="41" t="s">
        <v>39</v>
      </c>
      <c r="C260" s="10"/>
      <c r="D260" s="10"/>
      <c r="E260" s="10"/>
      <c r="F260" s="10"/>
      <c r="G260" s="10"/>
      <c r="H260" s="10"/>
    </row>
    <row r="261" spans="2:8" ht="12">
      <c r="B261" s="41" t="s">
        <v>211</v>
      </c>
      <c r="C261" s="10"/>
      <c r="D261" s="10"/>
      <c r="E261" s="10"/>
      <c r="F261" s="10"/>
      <c r="G261" s="10"/>
      <c r="H261" s="10"/>
    </row>
    <row r="262" spans="2:8" ht="12">
      <c r="B262" s="41" t="s">
        <v>40</v>
      </c>
      <c r="C262" s="10"/>
      <c r="D262" s="10"/>
      <c r="E262" s="10"/>
      <c r="F262" s="10"/>
      <c r="G262" s="10"/>
      <c r="H262" s="10"/>
    </row>
    <row r="263" spans="2:8" ht="12">
      <c r="B263" s="41"/>
      <c r="C263" s="10"/>
      <c r="D263" s="10"/>
      <c r="E263" s="10"/>
      <c r="F263" s="10"/>
      <c r="G263" s="10"/>
      <c r="H263" s="10"/>
    </row>
    <row r="264" spans="2:8" ht="12">
      <c r="B264" s="41" t="s">
        <v>210</v>
      </c>
      <c r="C264" s="10"/>
      <c r="D264" s="10"/>
      <c r="E264" s="10"/>
      <c r="F264" s="10"/>
      <c r="G264" s="10"/>
      <c r="H264" s="10"/>
    </row>
    <row r="265" spans="2:8" ht="12">
      <c r="B265" s="48" t="s">
        <v>392</v>
      </c>
      <c r="C265" s="44"/>
      <c r="D265" s="10"/>
      <c r="E265" s="10"/>
      <c r="F265" s="10"/>
      <c r="G265" s="10"/>
      <c r="H265" s="10"/>
    </row>
    <row r="266" spans="2:8" ht="12">
      <c r="B266" s="10"/>
      <c r="C266" s="10"/>
      <c r="D266" s="10"/>
      <c r="E266" s="10"/>
      <c r="F266" s="10"/>
      <c r="G266" s="10"/>
      <c r="H266" s="10"/>
    </row>
    <row r="267" spans="2:8" ht="12">
      <c r="B267" s="10"/>
      <c r="C267" s="10"/>
      <c r="D267" s="10"/>
      <c r="E267" s="10"/>
      <c r="F267" s="10"/>
      <c r="G267" s="10"/>
      <c r="H267" s="10"/>
    </row>
    <row r="268" spans="2:8" ht="12">
      <c r="B268" s="10"/>
      <c r="C268" s="10"/>
      <c r="D268" s="10"/>
      <c r="E268" s="10"/>
      <c r="F268" s="10"/>
      <c r="G268" s="10"/>
      <c r="H268" s="10"/>
    </row>
    <row r="269" spans="2:8" ht="12">
      <c r="B269" s="10"/>
      <c r="C269" s="10"/>
      <c r="D269" s="10"/>
      <c r="E269" s="10"/>
      <c r="F269" s="10"/>
      <c r="G269" s="10"/>
      <c r="H269" s="10"/>
    </row>
    <row r="270" spans="2:8" ht="12">
      <c r="B270" s="10"/>
      <c r="C270" s="10"/>
      <c r="D270" s="10"/>
      <c r="E270" s="10"/>
      <c r="F270" s="10"/>
      <c r="G270" s="10"/>
      <c r="H270" s="10"/>
    </row>
    <row r="271" spans="2:8" ht="12">
      <c r="B271" s="10"/>
      <c r="C271" s="10"/>
      <c r="D271" s="10"/>
      <c r="E271" s="10"/>
      <c r="F271" s="10"/>
      <c r="G271" s="10"/>
      <c r="H271" s="10"/>
    </row>
    <row r="272" spans="2:8" ht="12">
      <c r="B272" s="10"/>
      <c r="C272" s="10"/>
      <c r="D272" s="10"/>
      <c r="E272" s="10"/>
      <c r="F272" s="10"/>
      <c r="G272" s="10"/>
      <c r="H272" s="10"/>
    </row>
    <row r="273" spans="2:8" ht="12">
      <c r="B273" s="10"/>
      <c r="C273" s="10"/>
      <c r="D273" s="10"/>
      <c r="E273" s="10"/>
      <c r="F273" s="10"/>
      <c r="G273" s="10"/>
      <c r="H273" s="10"/>
    </row>
    <row r="274" spans="2:8" ht="12">
      <c r="B274" s="10"/>
      <c r="C274" s="10"/>
      <c r="D274" s="10"/>
      <c r="E274" s="10"/>
      <c r="F274" s="10"/>
      <c r="G274" s="10"/>
      <c r="H274" s="10"/>
    </row>
    <row r="275" spans="2:8" ht="12">
      <c r="B275" s="10"/>
      <c r="C275" s="10"/>
      <c r="D275" s="10"/>
      <c r="E275" s="10"/>
      <c r="F275" s="10"/>
      <c r="G275" s="10"/>
      <c r="H275" s="10"/>
    </row>
    <row r="276" spans="2:8" ht="12">
      <c r="B276" s="10"/>
      <c r="C276" s="10"/>
      <c r="D276" s="10"/>
      <c r="E276" s="10"/>
      <c r="F276" s="10"/>
      <c r="G276" s="10"/>
      <c r="H276" s="10"/>
    </row>
    <row r="277" spans="2:8" ht="12">
      <c r="B277" s="10"/>
      <c r="C277" s="10"/>
      <c r="D277" s="10"/>
      <c r="E277" s="10"/>
      <c r="F277" s="10"/>
      <c r="G277" s="10"/>
      <c r="H277" s="10"/>
    </row>
    <row r="278" spans="2:8" ht="12">
      <c r="B278" s="10"/>
      <c r="C278" s="10"/>
      <c r="D278" s="10"/>
      <c r="E278" s="10"/>
      <c r="F278" s="10"/>
      <c r="G278" s="10"/>
      <c r="H278" s="10"/>
    </row>
    <row r="279" spans="2:8" ht="12">
      <c r="B279" s="10"/>
      <c r="C279" s="10"/>
      <c r="D279" s="10"/>
      <c r="E279" s="10"/>
      <c r="F279" s="10"/>
      <c r="G279" s="10"/>
      <c r="H279" s="10"/>
    </row>
    <row r="280" spans="2:8" ht="12">
      <c r="B280" s="10"/>
      <c r="C280" s="10"/>
      <c r="D280" s="10"/>
      <c r="E280" s="10"/>
      <c r="F280" s="10"/>
      <c r="G280" s="10"/>
      <c r="H280" s="10"/>
    </row>
    <row r="281" spans="2:8" ht="12">
      <c r="B281" s="10"/>
      <c r="C281" s="10"/>
      <c r="D281" s="10"/>
      <c r="E281" s="10"/>
      <c r="F281" s="10"/>
      <c r="G281" s="10"/>
      <c r="H281" s="10"/>
    </row>
    <row r="282" spans="2:8" ht="12">
      <c r="B282" s="10"/>
      <c r="C282" s="10"/>
      <c r="D282" s="10"/>
      <c r="E282" s="10"/>
      <c r="F282" s="10"/>
      <c r="G282" s="10"/>
      <c r="H282" s="10"/>
    </row>
    <row r="283" spans="2:8" ht="12">
      <c r="B283" s="10"/>
      <c r="C283" s="10"/>
      <c r="D283" s="10"/>
      <c r="E283" s="10"/>
      <c r="F283" s="10"/>
      <c r="G283" s="10"/>
      <c r="H283" s="10"/>
    </row>
    <row r="284" spans="2:8" ht="12">
      <c r="B284" s="10"/>
      <c r="C284" s="10"/>
      <c r="D284" s="10"/>
      <c r="E284" s="10"/>
      <c r="F284" s="10"/>
      <c r="G284" s="10"/>
      <c r="H284" s="10"/>
    </row>
    <row r="285" spans="2:8" ht="12">
      <c r="B285" s="10"/>
      <c r="C285" s="10"/>
      <c r="D285" s="10"/>
      <c r="E285" s="10"/>
      <c r="F285" s="10"/>
      <c r="G285" s="10"/>
      <c r="H285" s="10"/>
    </row>
    <row r="286" spans="2:8" ht="12">
      <c r="B286" s="10"/>
      <c r="C286" s="10"/>
      <c r="D286" s="10"/>
      <c r="E286" s="10"/>
      <c r="F286" s="10"/>
      <c r="G286" s="10"/>
      <c r="H286" s="10"/>
    </row>
    <row r="287" spans="2:8" ht="12">
      <c r="B287" s="10"/>
      <c r="C287" s="10"/>
      <c r="D287" s="10"/>
      <c r="E287" s="10"/>
      <c r="F287" s="10"/>
      <c r="G287" s="10"/>
      <c r="H287" s="10"/>
    </row>
    <row r="288" spans="2:8" ht="12">
      <c r="B288" s="10"/>
      <c r="C288" s="10"/>
      <c r="D288" s="10"/>
      <c r="E288" s="10"/>
      <c r="F288" s="10"/>
      <c r="G288" s="10"/>
      <c r="H288" s="10"/>
    </row>
    <row r="289" spans="2:8" ht="12">
      <c r="B289" s="10"/>
      <c r="C289" s="10"/>
      <c r="D289" s="10"/>
      <c r="E289" s="10"/>
      <c r="F289" s="10"/>
      <c r="G289" s="10"/>
      <c r="H289" s="10"/>
    </row>
    <row r="290" spans="2:8" ht="12">
      <c r="B290" s="10"/>
      <c r="C290" s="10"/>
      <c r="D290" s="10"/>
      <c r="E290" s="10"/>
      <c r="F290" s="10"/>
      <c r="G290" s="10"/>
      <c r="H290" s="10"/>
    </row>
    <row r="291" spans="2:8" ht="12">
      <c r="B291" s="10"/>
      <c r="C291" s="10"/>
      <c r="D291" s="10"/>
      <c r="E291" s="10"/>
      <c r="F291" s="10"/>
      <c r="G291" s="10"/>
      <c r="H291" s="10"/>
    </row>
    <row r="292" spans="2:8" ht="12">
      <c r="B292" s="10"/>
      <c r="C292" s="10"/>
      <c r="D292" s="10"/>
      <c r="E292" s="10"/>
      <c r="F292" s="10"/>
      <c r="G292" s="10"/>
      <c r="H292" s="10"/>
    </row>
    <row r="293" spans="2:8" ht="12">
      <c r="B293" s="10"/>
      <c r="C293" s="10"/>
      <c r="D293" s="10"/>
      <c r="E293" s="10"/>
      <c r="F293" s="10"/>
      <c r="G293" s="10"/>
      <c r="H293" s="10"/>
    </row>
    <row r="294" spans="2:8" ht="12">
      <c r="B294" s="10"/>
      <c r="C294" s="10"/>
      <c r="D294" s="10"/>
      <c r="E294" s="10"/>
      <c r="F294" s="10"/>
      <c r="G294" s="10"/>
      <c r="H294" s="10"/>
    </row>
    <row r="295" spans="2:8" ht="12">
      <c r="B295" s="10"/>
      <c r="C295" s="10"/>
      <c r="D295" s="10"/>
      <c r="E295" s="10"/>
      <c r="F295" s="10"/>
      <c r="G295" s="10"/>
      <c r="H295" s="10"/>
    </row>
    <row r="296" spans="2:8" ht="12">
      <c r="B296" s="10"/>
      <c r="C296" s="10"/>
      <c r="D296" s="10"/>
      <c r="E296" s="10"/>
      <c r="F296" s="10"/>
      <c r="G296" s="10"/>
      <c r="H296" s="10"/>
    </row>
    <row r="297" spans="2:8" ht="12">
      <c r="B297" s="10"/>
      <c r="C297" s="10"/>
      <c r="D297" s="10"/>
      <c r="E297" s="10"/>
      <c r="F297" s="10"/>
      <c r="G297" s="10"/>
      <c r="H297" s="10"/>
    </row>
    <row r="298" spans="2:8" ht="12">
      <c r="B298" s="10"/>
      <c r="C298" s="10"/>
      <c r="D298" s="10"/>
      <c r="E298" s="10"/>
      <c r="F298" s="10"/>
      <c r="G298" s="10"/>
      <c r="H298" s="10"/>
    </row>
    <row r="299" spans="2:8" ht="12">
      <c r="B299" s="10"/>
      <c r="C299" s="10"/>
      <c r="D299" s="10"/>
      <c r="E299" s="10"/>
      <c r="F299" s="10"/>
      <c r="G299" s="10"/>
      <c r="H299" s="10"/>
    </row>
    <row r="300" spans="2:8" ht="12">
      <c r="B300" s="10"/>
      <c r="C300" s="10"/>
      <c r="D300" s="10"/>
      <c r="E300" s="10"/>
      <c r="F300" s="10"/>
      <c r="G300" s="10"/>
      <c r="H300" s="10"/>
    </row>
  </sheetData>
  <mergeCells count="4">
    <mergeCell ref="I64:L64"/>
    <mergeCell ref="I169:L169"/>
    <mergeCell ref="I170:L170"/>
    <mergeCell ref="J63:L63"/>
  </mergeCells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="75" zoomScaleNormal="75" workbookViewId="0" topLeftCell="A54">
      <selection activeCell="N79" sqref="N79"/>
    </sheetView>
  </sheetViews>
  <sheetFormatPr defaultColWidth="9.140625" defaultRowHeight="12.75"/>
  <cols>
    <col min="1" max="1" width="2.7109375" style="10" customWidth="1"/>
    <col min="2" max="4" width="9.140625" style="10" customWidth="1"/>
    <col min="5" max="5" width="1.421875" style="10" customWidth="1"/>
    <col min="6" max="6" width="4.8515625" style="10" customWidth="1"/>
    <col min="7" max="7" width="1.421875" style="10" customWidth="1"/>
    <col min="8" max="8" width="10.8515625" style="11" customWidth="1"/>
    <col min="9" max="9" width="1.57421875" style="10" customWidth="1"/>
    <col min="10" max="10" width="16.28125" style="11" customWidth="1"/>
    <col min="11" max="11" width="1.1484375" style="10" customWidth="1"/>
    <col min="12" max="12" width="12.28125" style="10" customWidth="1"/>
    <col min="13" max="13" width="0.85546875" style="10" customWidth="1"/>
    <col min="14" max="14" width="15.57421875" style="10" customWidth="1"/>
    <col min="15" max="15" width="0.9921875" style="10" customWidth="1"/>
    <col min="16" max="16384" width="9.140625" style="10" customWidth="1"/>
  </cols>
  <sheetData>
    <row r="1" spans="1:11" ht="12">
      <c r="A1" s="49" t="s">
        <v>7</v>
      </c>
      <c r="C1" s="6"/>
      <c r="F1" s="36"/>
      <c r="G1" s="50"/>
      <c r="H1" s="50"/>
      <c r="I1" s="50"/>
      <c r="J1" s="50"/>
      <c r="K1" s="50"/>
    </row>
    <row r="2" spans="7:11" ht="12">
      <c r="G2" s="50"/>
      <c r="H2" s="50"/>
      <c r="I2" s="50"/>
      <c r="J2" s="50"/>
      <c r="K2" s="50"/>
    </row>
    <row r="3" spans="7:11" ht="12">
      <c r="G3" s="50"/>
      <c r="H3" s="50"/>
      <c r="I3" s="50"/>
      <c r="J3" s="50"/>
      <c r="K3" s="50"/>
    </row>
    <row r="4" spans="1:11" s="41" customFormat="1" ht="12">
      <c r="A4" s="41" t="s">
        <v>184</v>
      </c>
      <c r="C4" s="6"/>
      <c r="G4" s="51"/>
      <c r="H4" s="51"/>
      <c r="I4" s="51"/>
      <c r="J4" s="51"/>
      <c r="K4" s="51"/>
    </row>
    <row r="5" spans="1:11" s="41" customFormat="1" ht="12">
      <c r="A5" s="41" t="s">
        <v>183</v>
      </c>
      <c r="C5" s="6"/>
      <c r="G5" s="51"/>
      <c r="H5" s="51"/>
      <c r="I5" s="51"/>
      <c r="J5" s="51"/>
      <c r="K5" s="51"/>
    </row>
    <row r="6" spans="1:11" ht="12">
      <c r="A6" s="32" t="str">
        <f>'Income Statement'!A5</f>
        <v>FOR THE QUARTER ENDED  30 JUNE 2005</v>
      </c>
      <c r="C6" s="6"/>
      <c r="G6" s="50"/>
      <c r="H6" s="50"/>
      <c r="I6" s="50"/>
      <c r="J6" s="50"/>
      <c r="K6" s="50"/>
    </row>
    <row r="7" spans="7:11" ht="12">
      <c r="G7" s="50"/>
      <c r="H7" s="50"/>
      <c r="I7" s="50"/>
      <c r="J7" s="50"/>
      <c r="K7" s="50"/>
    </row>
    <row r="8" spans="7:14" ht="12">
      <c r="G8" s="50"/>
      <c r="H8" s="50"/>
      <c r="I8" s="50"/>
      <c r="K8" s="50"/>
      <c r="N8" s="11"/>
    </row>
    <row r="9" spans="7:14" ht="12">
      <c r="G9" s="50"/>
      <c r="H9" s="120" t="s">
        <v>224</v>
      </c>
      <c r="I9" s="120"/>
      <c r="J9" s="120"/>
      <c r="K9" s="50"/>
      <c r="L9" s="120" t="s">
        <v>225</v>
      </c>
      <c r="M9" s="120"/>
      <c r="N9" s="120"/>
    </row>
    <row r="10" spans="8:14" ht="12">
      <c r="H10" s="52" t="s">
        <v>10</v>
      </c>
      <c r="I10" s="53"/>
      <c r="J10" s="23" t="s">
        <v>169</v>
      </c>
      <c r="L10" s="52" t="s">
        <v>10</v>
      </c>
      <c r="M10" s="53"/>
      <c r="N10" s="23" t="str">
        <f>J10</f>
        <v>PRECEDING</v>
      </c>
    </row>
    <row r="11" spans="8:14" ht="12">
      <c r="H11" s="52" t="s">
        <v>1</v>
      </c>
      <c r="I11" s="53"/>
      <c r="J11" s="23" t="s">
        <v>1</v>
      </c>
      <c r="L11" s="52" t="s">
        <v>1</v>
      </c>
      <c r="M11" s="53"/>
      <c r="N11" s="23" t="s">
        <v>1</v>
      </c>
    </row>
    <row r="12" spans="8:14" ht="12">
      <c r="H12" s="52" t="s">
        <v>2</v>
      </c>
      <c r="I12" s="53"/>
      <c r="J12" s="23" t="s">
        <v>3</v>
      </c>
      <c r="L12" s="12" t="s">
        <v>226</v>
      </c>
      <c r="N12" s="23" t="s">
        <v>3</v>
      </c>
    </row>
    <row r="13" spans="8:14" ht="12">
      <c r="H13" s="52"/>
      <c r="I13" s="53"/>
      <c r="J13" s="23" t="s">
        <v>2</v>
      </c>
      <c r="L13" s="12" t="str">
        <f>'Cash Flow'!I7</f>
        <v>12 MONTHS</v>
      </c>
      <c r="N13" s="11" t="s">
        <v>6</v>
      </c>
    </row>
    <row r="14" spans="8:14" ht="12">
      <c r="H14" s="52"/>
      <c r="I14" s="53"/>
      <c r="L14" s="12" t="s">
        <v>227</v>
      </c>
      <c r="N14" s="11"/>
    </row>
    <row r="15" spans="8:14" ht="12">
      <c r="H15" s="52" t="str">
        <f>'Income Statement'!C14</f>
        <v>30/06/2005</v>
      </c>
      <c r="I15" s="53"/>
      <c r="J15" s="54" t="str">
        <f>'Income Statement'!E14</f>
        <v>30/06/2004</v>
      </c>
      <c r="L15" s="52" t="str">
        <f>H15</f>
        <v>30/06/2005</v>
      </c>
      <c r="M15" s="53"/>
      <c r="N15" s="54" t="str">
        <f>J15</f>
        <v>30/06/2004</v>
      </c>
    </row>
    <row r="16" spans="8:14" ht="12">
      <c r="H16" s="52" t="s">
        <v>5</v>
      </c>
      <c r="I16" s="53"/>
      <c r="J16" s="23" t="s">
        <v>5</v>
      </c>
      <c r="L16" s="24" t="s">
        <v>5</v>
      </c>
      <c r="N16" s="23" t="s">
        <v>5</v>
      </c>
    </row>
    <row r="17" spans="8:12" ht="12">
      <c r="H17" s="52"/>
      <c r="I17" s="53"/>
      <c r="J17" s="24"/>
      <c r="L17" s="41"/>
    </row>
    <row r="18" spans="1:14" ht="12">
      <c r="A18" s="10">
        <v>1</v>
      </c>
      <c r="B18" s="10" t="s">
        <v>56</v>
      </c>
      <c r="H18" s="12">
        <f>'Income Statement'!C18</f>
        <v>12626</v>
      </c>
      <c r="J18" s="12">
        <f>'Income Statement'!E18</f>
        <v>12253</v>
      </c>
      <c r="L18" s="12">
        <f>'Income Statement'!G18</f>
        <v>73453</v>
      </c>
      <c r="N18" s="12">
        <f>'Income Statement'!I18</f>
        <v>74815</v>
      </c>
    </row>
    <row r="19" spans="8:14" ht="12">
      <c r="H19" s="12"/>
      <c r="L19" s="12"/>
      <c r="N19" s="12"/>
    </row>
    <row r="20" spans="1:14" ht="12">
      <c r="A20" s="10">
        <v>2</v>
      </c>
      <c r="B20" s="10" t="s">
        <v>186</v>
      </c>
      <c r="H20" s="12">
        <f>'Income Statement'!C31</f>
        <v>-1795</v>
      </c>
      <c r="J20" s="12">
        <f>'Income Statement'!E31</f>
        <v>-1617</v>
      </c>
      <c r="L20" s="12">
        <f>'Income Statement'!G31</f>
        <v>4270</v>
      </c>
      <c r="N20" s="12">
        <f>'Income Statement'!I31</f>
        <v>4451</v>
      </c>
    </row>
    <row r="21" spans="8:14" ht="12">
      <c r="H21" s="12"/>
      <c r="L21" s="12"/>
      <c r="N21" s="12"/>
    </row>
    <row r="22" spans="1:14" ht="12">
      <c r="A22" s="10">
        <v>3</v>
      </c>
      <c r="B22" s="10" t="s">
        <v>187</v>
      </c>
      <c r="H22" s="12">
        <f>'Income Statement'!C39</f>
        <v>-1657</v>
      </c>
      <c r="J22" s="12">
        <f>'Income Statement'!E39</f>
        <v>-1706</v>
      </c>
      <c r="L22" s="12">
        <f>'Income Statement'!G39</f>
        <v>3011</v>
      </c>
      <c r="N22" s="12">
        <f>'Income Statement'!I39</f>
        <v>2950</v>
      </c>
    </row>
    <row r="23" spans="8:14" ht="12">
      <c r="H23" s="12"/>
      <c r="J23" s="12"/>
      <c r="L23" s="12"/>
      <c r="N23" s="12"/>
    </row>
    <row r="24" spans="1:14" ht="12">
      <c r="A24" s="10">
        <v>4</v>
      </c>
      <c r="B24" s="10" t="s">
        <v>188</v>
      </c>
      <c r="H24" s="12">
        <f>'Income Statement'!C39</f>
        <v>-1657</v>
      </c>
      <c r="J24" s="12">
        <f>'Income Statement'!E39</f>
        <v>-1706</v>
      </c>
      <c r="L24" s="12">
        <f>'Income Statement'!G39</f>
        <v>3011</v>
      </c>
      <c r="N24" s="12">
        <f>'Income Statement'!I39</f>
        <v>2950</v>
      </c>
    </row>
    <row r="25" spans="8:14" ht="12">
      <c r="H25" s="12"/>
      <c r="J25" s="12"/>
      <c r="L25" s="12"/>
      <c r="N25" s="12"/>
    </row>
    <row r="26" spans="1:14" ht="12">
      <c r="A26" s="10">
        <v>5</v>
      </c>
      <c r="B26" s="10" t="s">
        <v>189</v>
      </c>
      <c r="H26" s="58">
        <f>'Income Statement'!C42</f>
        <v>-8.06</v>
      </c>
      <c r="J26" s="58">
        <f>'Income Statement'!E42</f>
        <v>-8.49</v>
      </c>
      <c r="L26" s="58">
        <f>'Income Statement'!G42</f>
        <v>14.64</v>
      </c>
      <c r="N26" s="58">
        <f>'Income Statement'!I42</f>
        <v>14.69</v>
      </c>
    </row>
    <row r="27" spans="8:14" ht="12">
      <c r="H27" s="58"/>
      <c r="J27" s="60"/>
      <c r="L27" s="58"/>
      <c r="N27" s="60"/>
    </row>
    <row r="28" spans="1:14" ht="12">
      <c r="A28" s="10">
        <v>6</v>
      </c>
      <c r="B28" s="10" t="s">
        <v>190</v>
      </c>
      <c r="F28" s="30"/>
      <c r="G28" s="30"/>
      <c r="H28" s="55" t="s">
        <v>185</v>
      </c>
      <c r="I28" s="30"/>
      <c r="J28" s="19" t="s">
        <v>185</v>
      </c>
      <c r="K28" s="30"/>
      <c r="L28" s="55" t="s">
        <v>185</v>
      </c>
      <c r="M28" s="30"/>
      <c r="N28" s="19" t="s">
        <v>185</v>
      </c>
    </row>
    <row r="29" spans="8:14" ht="12">
      <c r="H29" s="12"/>
      <c r="L29" s="12"/>
      <c r="N29" s="11"/>
    </row>
    <row r="30" spans="1:14" ht="12">
      <c r="A30" s="10">
        <v>7</v>
      </c>
      <c r="B30" s="10" t="s">
        <v>191</v>
      </c>
      <c r="H30" s="58">
        <f>'Balance Sheet'!C54</f>
        <v>0.85</v>
      </c>
      <c r="J30" s="60">
        <f>'Balance Sheet'!E54</f>
        <v>0.7</v>
      </c>
      <c r="L30" s="58">
        <f>H30</f>
        <v>0.85</v>
      </c>
      <c r="N30" s="60">
        <f>J30</f>
        <v>0.7</v>
      </c>
    </row>
    <row r="31" spans="8:13" ht="12">
      <c r="H31" s="12"/>
      <c r="J31" s="23"/>
      <c r="L31" s="24"/>
      <c r="M31" s="23"/>
    </row>
    <row r="32" spans="8:13" ht="12">
      <c r="H32" s="12"/>
      <c r="J32" s="23"/>
      <c r="L32" s="24"/>
      <c r="M32" s="23"/>
    </row>
    <row r="33" spans="8:13" ht="12">
      <c r="H33" s="12"/>
      <c r="J33" s="23"/>
      <c r="L33" s="24"/>
      <c r="M33" s="23"/>
    </row>
    <row r="34" spans="10:13" ht="12">
      <c r="J34" s="23"/>
      <c r="K34" s="46"/>
      <c r="L34" s="23"/>
      <c r="M34" s="46"/>
    </row>
    <row r="35" spans="10:13" ht="12">
      <c r="J35" s="23"/>
      <c r="L35" s="23"/>
      <c r="M35" s="46"/>
    </row>
    <row r="36" spans="10:13" ht="12">
      <c r="J36" s="23"/>
      <c r="L36" s="23"/>
      <c r="M36" s="46"/>
    </row>
    <row r="37" spans="1:13" s="41" customFormat="1" ht="12">
      <c r="A37" s="41" t="s">
        <v>196</v>
      </c>
      <c r="H37" s="12"/>
      <c r="J37" s="24"/>
      <c r="L37" s="24"/>
      <c r="M37" s="56"/>
    </row>
    <row r="38" spans="1:12" s="41" customFormat="1" ht="12">
      <c r="A38" s="41" t="s">
        <v>192</v>
      </c>
      <c r="H38" s="12"/>
      <c r="J38" s="24"/>
      <c r="L38" s="24"/>
    </row>
    <row r="39" ht="12">
      <c r="A39" s="32" t="str">
        <f>A6</f>
        <v>FOR THE QUARTER ENDED  30 JUNE 2005</v>
      </c>
    </row>
    <row r="40" ht="12">
      <c r="A40" s="32"/>
    </row>
    <row r="41" ht="12">
      <c r="A41" s="32"/>
    </row>
    <row r="42" spans="1:14" ht="12">
      <c r="A42" s="32"/>
      <c r="H42" s="120" t="s">
        <v>224</v>
      </c>
      <c r="I42" s="120"/>
      <c r="J42" s="120"/>
      <c r="L42" s="120" t="s">
        <v>225</v>
      </c>
      <c r="M42" s="120"/>
      <c r="N42" s="120"/>
    </row>
    <row r="43" spans="8:14" ht="12">
      <c r="H43" s="52" t="s">
        <v>10</v>
      </c>
      <c r="I43" s="53"/>
      <c r="J43" s="23" t="s">
        <v>169</v>
      </c>
      <c r="L43" s="52" t="s">
        <v>10</v>
      </c>
      <c r="M43" s="53"/>
      <c r="N43" s="23" t="s">
        <v>169</v>
      </c>
    </row>
    <row r="44" spans="8:14" ht="12">
      <c r="H44" s="52" t="s">
        <v>1</v>
      </c>
      <c r="I44" s="53"/>
      <c r="J44" s="23" t="s">
        <v>1</v>
      </c>
      <c r="L44" s="52" t="s">
        <v>1</v>
      </c>
      <c r="M44" s="53"/>
      <c r="N44" s="23" t="s">
        <v>1</v>
      </c>
    </row>
    <row r="45" spans="8:14" ht="12">
      <c r="H45" s="52" t="s">
        <v>2</v>
      </c>
      <c r="I45" s="53"/>
      <c r="J45" s="23" t="s">
        <v>3</v>
      </c>
      <c r="L45" s="12" t="s">
        <v>226</v>
      </c>
      <c r="N45" s="23" t="s">
        <v>3</v>
      </c>
    </row>
    <row r="46" spans="8:14" ht="12">
      <c r="H46" s="52"/>
      <c r="I46" s="53"/>
      <c r="J46" s="23" t="s">
        <v>2</v>
      </c>
      <c r="L46" s="12" t="str">
        <f>L13</f>
        <v>12 MONTHS</v>
      </c>
      <c r="N46" s="11" t="s">
        <v>6</v>
      </c>
    </row>
    <row r="47" spans="8:14" ht="12">
      <c r="H47" s="52"/>
      <c r="I47" s="53"/>
      <c r="J47" s="23"/>
      <c r="L47" s="12" t="s">
        <v>227</v>
      </c>
      <c r="N47" s="11"/>
    </row>
    <row r="48" spans="8:14" ht="12">
      <c r="H48" s="52" t="str">
        <f>H15</f>
        <v>30/06/2005</v>
      </c>
      <c r="I48" s="53"/>
      <c r="J48" s="54" t="str">
        <f>J15</f>
        <v>30/06/2004</v>
      </c>
      <c r="L48" s="12" t="str">
        <f>L15</f>
        <v>30/06/2005</v>
      </c>
      <c r="N48" s="11" t="str">
        <f>N15</f>
        <v>30/06/2004</v>
      </c>
    </row>
    <row r="49" spans="8:14" ht="12">
      <c r="H49" s="52" t="s">
        <v>5</v>
      </c>
      <c r="I49" s="53"/>
      <c r="J49" s="23" t="s">
        <v>5</v>
      </c>
      <c r="L49" s="52" t="s">
        <v>5</v>
      </c>
      <c r="M49" s="53"/>
      <c r="N49" s="23" t="s">
        <v>5</v>
      </c>
    </row>
    <row r="50" spans="8:12" ht="12">
      <c r="H50" s="12"/>
      <c r="L50" s="41"/>
    </row>
    <row r="51" spans="1:14" ht="12">
      <c r="A51" s="10">
        <v>1</v>
      </c>
      <c r="B51" s="10" t="s">
        <v>193</v>
      </c>
      <c r="H51" s="12">
        <f>'Income Statement'!C27</f>
        <v>-1122</v>
      </c>
      <c r="J51" s="12">
        <f>'Income Statement'!E27</f>
        <v>-972</v>
      </c>
      <c r="L51" s="12">
        <f>'Income Statement'!G27</f>
        <v>7253</v>
      </c>
      <c r="N51" s="12">
        <f>'Income Statement'!I27</f>
        <v>8026</v>
      </c>
    </row>
    <row r="52" spans="8:14" ht="12">
      <c r="H52" s="12"/>
      <c r="L52" s="12"/>
      <c r="N52" s="11"/>
    </row>
    <row r="53" spans="1:14" ht="12">
      <c r="A53" s="10">
        <v>2</v>
      </c>
      <c r="B53" s="10" t="s">
        <v>194</v>
      </c>
      <c r="H53" s="55" t="s">
        <v>185</v>
      </c>
      <c r="I53" s="30"/>
      <c r="J53" s="19" t="s">
        <v>185</v>
      </c>
      <c r="L53" s="55" t="s">
        <v>185</v>
      </c>
      <c r="M53" s="30"/>
      <c r="N53" s="19" t="s">
        <v>185</v>
      </c>
    </row>
    <row r="54" spans="8:14" ht="12">
      <c r="H54" s="12"/>
      <c r="L54" s="12"/>
      <c r="N54" s="11"/>
    </row>
    <row r="55" spans="1:14" ht="12">
      <c r="A55" s="10">
        <v>3</v>
      </c>
      <c r="B55" s="10" t="s">
        <v>195</v>
      </c>
      <c r="C55" s="44"/>
      <c r="H55" s="12">
        <f>-'Income Statement'!C29</f>
        <v>673</v>
      </c>
      <c r="J55" s="12">
        <f>-'Income Statement'!E29</f>
        <v>645</v>
      </c>
      <c r="L55" s="12">
        <f>-'Income Statement'!G29</f>
        <v>2983</v>
      </c>
      <c r="N55" s="12">
        <f>-'Income Statement'!I29</f>
        <v>3575</v>
      </c>
    </row>
    <row r="56" spans="8:14" ht="12">
      <c r="H56" s="12"/>
      <c r="L56" s="12"/>
      <c r="N56" s="11"/>
    </row>
    <row r="57" spans="8:12" ht="12">
      <c r="H57" s="12"/>
      <c r="L57" s="41"/>
    </row>
    <row r="85" spans="9:12" ht="12">
      <c r="I85" s="113"/>
      <c r="J85" s="113"/>
      <c r="K85" s="113"/>
      <c r="L85" s="113"/>
    </row>
    <row r="86" spans="9:12" ht="12">
      <c r="I86" s="119"/>
      <c r="J86" s="119"/>
      <c r="K86" s="119"/>
      <c r="L86" s="119"/>
    </row>
    <row r="87" ht="12">
      <c r="L87" s="11"/>
    </row>
    <row r="88" ht="12">
      <c r="L88" s="11"/>
    </row>
    <row r="89" ht="12">
      <c r="L89" s="11"/>
    </row>
    <row r="90" ht="12">
      <c r="L90" s="11"/>
    </row>
    <row r="91" ht="12">
      <c r="L91" s="11"/>
    </row>
    <row r="92" ht="12">
      <c r="L92" s="11"/>
    </row>
    <row r="93" ht="12">
      <c r="L93" s="11"/>
    </row>
    <row r="94" ht="12">
      <c r="L94" s="11"/>
    </row>
    <row r="95" ht="12">
      <c r="L95" s="11"/>
    </row>
    <row r="96" ht="12">
      <c r="L96" s="11"/>
    </row>
    <row r="97" ht="12">
      <c r="L97" s="11"/>
    </row>
    <row r="98" ht="12">
      <c r="L98" s="11"/>
    </row>
    <row r="99" ht="12">
      <c r="L99" s="11"/>
    </row>
    <row r="125" spans="12:13" ht="12">
      <c r="L125" s="11"/>
      <c r="M125" s="11"/>
    </row>
    <row r="126" spans="12:13" ht="12">
      <c r="L126" s="11"/>
      <c r="M126" s="11"/>
    </row>
    <row r="127" spans="12:13" ht="12">
      <c r="L127" s="11"/>
      <c r="M127" s="11"/>
    </row>
    <row r="128" ht="12">
      <c r="L128" s="11"/>
    </row>
    <row r="129" ht="12">
      <c r="L129" s="11"/>
    </row>
    <row r="130" ht="12">
      <c r="L130" s="11"/>
    </row>
    <row r="131" ht="12">
      <c r="L131" s="11"/>
    </row>
    <row r="132" ht="12">
      <c r="L132" s="11"/>
    </row>
    <row r="133" ht="12">
      <c r="L133" s="11"/>
    </row>
    <row r="134" ht="12">
      <c r="L134" s="11"/>
    </row>
    <row r="135" ht="12">
      <c r="L135" s="11"/>
    </row>
    <row r="136" ht="12">
      <c r="L136" s="11"/>
    </row>
    <row r="137" ht="12">
      <c r="L137" s="11"/>
    </row>
    <row r="207" spans="9:11" ht="12">
      <c r="I207" s="11"/>
      <c r="K207" s="11"/>
    </row>
    <row r="208" spans="9:11" ht="12">
      <c r="I208" s="11"/>
      <c r="K208" s="11"/>
    </row>
    <row r="209" spans="9:11" ht="12">
      <c r="I209" s="11"/>
      <c r="K209" s="11"/>
    </row>
    <row r="210" spans="9:11" ht="12">
      <c r="I210" s="11"/>
      <c r="K210" s="11"/>
    </row>
    <row r="211" spans="9:11" ht="12">
      <c r="I211" s="11"/>
      <c r="K211" s="11"/>
    </row>
    <row r="212" spans="9:11" ht="12">
      <c r="I212" s="113"/>
      <c r="J212" s="113"/>
      <c r="K212" s="113"/>
    </row>
    <row r="213" spans="9:11" ht="12">
      <c r="I213" s="11"/>
      <c r="K213" s="11"/>
    </row>
    <row r="214" spans="9:11" ht="12">
      <c r="I214" s="11"/>
      <c r="J214" s="23"/>
      <c r="K214" s="11"/>
    </row>
    <row r="215" spans="9:11" ht="12">
      <c r="I215" s="11"/>
      <c r="K215" s="11"/>
    </row>
    <row r="225" spans="9:11" ht="12">
      <c r="I225" s="113"/>
      <c r="J225" s="113"/>
      <c r="K225" s="113"/>
    </row>
    <row r="226" spans="9:11" ht="12">
      <c r="I226" s="11"/>
      <c r="K226" s="11"/>
    </row>
    <row r="227" spans="9:11" ht="12">
      <c r="I227" s="11"/>
      <c r="J227" s="23"/>
      <c r="K227" s="11"/>
    </row>
    <row r="228" spans="9:11" ht="12">
      <c r="I228" s="11"/>
      <c r="J228" s="23"/>
      <c r="K228" s="11"/>
    </row>
    <row r="229" spans="9:11" ht="12">
      <c r="I229" s="11"/>
      <c r="J229" s="23"/>
      <c r="K229" s="11"/>
    </row>
    <row r="239" spans="2:3" ht="12">
      <c r="B239" s="44"/>
      <c r="C239" s="44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user</cp:lastModifiedBy>
  <cp:lastPrinted>2005-08-29T04:49:50Z</cp:lastPrinted>
  <dcterms:created xsi:type="dcterms:W3CDTF">2000-12-01T01:59:06Z</dcterms:created>
  <dcterms:modified xsi:type="dcterms:W3CDTF">2005-08-29T04:49:55Z</dcterms:modified>
  <cp:category/>
  <cp:version/>
  <cp:contentType/>
  <cp:contentStatus/>
</cp:coreProperties>
</file>